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-FILESERVER\Data\FINANCE\Finance Director\Transparency\Pension\"/>
    </mc:Choice>
  </mc:AlternateContent>
  <xr:revisionPtr revIDLastSave="0" documentId="8_{1EF47EBD-4294-4FEF-BDF1-B90974A2C02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MRS Sch 1" sheetId="3" r:id="rId1"/>
    <sheet name="TMRS Sch 2" sheetId="4" r:id="rId2"/>
    <sheet name="TMRS Sch 3" sheetId="5" r:id="rId3"/>
    <sheet name="TMRS Sch 4" sheetId="6" r:id="rId4"/>
    <sheet name="OPEB Hlth Sch 5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7" l="1"/>
  <c r="M22" i="7" s="1"/>
  <c r="M28" i="7" s="1"/>
  <c r="N19" i="6" l="1"/>
  <c r="N13" i="6"/>
  <c r="N15" i="6" s="1"/>
  <c r="M18" i="5"/>
  <c r="M22" i="5" s="1"/>
  <c r="M28" i="5" s="1"/>
  <c r="S17" i="4" l="1"/>
  <c r="S13" i="4"/>
  <c r="S30" i="3"/>
  <c r="S34" i="3" s="1"/>
  <c r="S38" i="3" s="1"/>
  <c r="S19" i="3"/>
  <c r="S23" i="3" s="1"/>
  <c r="L17" i="6"/>
  <c r="S40" i="3" l="1"/>
  <c r="S48" i="3" s="1"/>
  <c r="S43" i="3"/>
  <c r="L19" i="6"/>
  <c r="L13" i="6"/>
  <c r="L15" i="6" s="1"/>
  <c r="K18" i="5"/>
  <c r="K22" i="5" s="1"/>
  <c r="K28" i="5" s="1"/>
  <c r="Q17" i="4"/>
  <c r="Q30" i="3"/>
  <c r="Q34" i="3" s="1"/>
  <c r="Q38" i="3" s="1"/>
  <c r="Q19" i="3"/>
  <c r="Q23" i="3" s="1"/>
  <c r="Q13" i="4" l="1"/>
  <c r="Q40" i="3"/>
  <c r="Q48" i="3" s="1"/>
  <c r="Q43" i="3"/>
  <c r="K18" i="7" l="1"/>
  <c r="K22" i="7" s="1"/>
  <c r="K28" i="7" s="1"/>
  <c r="O11" i="4"/>
  <c r="O15" i="4"/>
  <c r="O17" i="4"/>
  <c r="O32" i="3"/>
  <c r="I18" i="7"/>
  <c r="I22" i="7" s="1"/>
  <c r="I28" i="7" s="1"/>
  <c r="I13" i="6"/>
  <c r="I15" i="6" s="1"/>
  <c r="I18" i="5"/>
  <c r="I22" i="5" s="1"/>
  <c r="I28" i="5" s="1"/>
  <c r="O13" i="4"/>
  <c r="O30" i="3"/>
  <c r="O34" i="3"/>
  <c r="O38" i="3"/>
  <c r="O43" i="3"/>
  <c r="O19" i="3"/>
  <c r="O23" i="3"/>
  <c r="O40" i="3"/>
  <c r="O48" i="3"/>
  <c r="G17" i="6"/>
  <c r="G19" i="6" s="1"/>
  <c r="M17" i="4"/>
  <c r="M32" i="3"/>
  <c r="G18" i="7"/>
  <c r="G22" i="7" s="1"/>
  <c r="G28" i="7" s="1"/>
  <c r="G13" i="6"/>
  <c r="G15" i="6" s="1"/>
  <c r="G18" i="5"/>
  <c r="G22" i="5" s="1"/>
  <c r="G28" i="5" s="1"/>
  <c r="M30" i="3"/>
  <c r="M34" i="3"/>
  <c r="M38" i="3"/>
  <c r="M19" i="3"/>
  <c r="M23" i="3"/>
  <c r="E18" i="7"/>
  <c r="E22" i="7" s="1"/>
  <c r="E28" i="7" s="1"/>
  <c r="E13" i="6"/>
  <c r="E15" i="6" s="1"/>
  <c r="E19" i="6"/>
  <c r="E18" i="5"/>
  <c r="E22" i="5" s="1"/>
  <c r="E28" i="5" s="1"/>
  <c r="K15" i="4"/>
  <c r="K17" i="4"/>
  <c r="K13" i="4"/>
  <c r="K30" i="3"/>
  <c r="K34" i="3"/>
  <c r="K38" i="3"/>
  <c r="K19" i="3"/>
  <c r="K23" i="3"/>
  <c r="I15" i="4"/>
  <c r="I11" i="4"/>
  <c r="I17" i="4"/>
  <c r="I9" i="4"/>
  <c r="I13" i="4"/>
  <c r="I30" i="3"/>
  <c r="I34" i="3"/>
  <c r="I38" i="3"/>
  <c r="I19" i="3"/>
  <c r="I23" i="3"/>
  <c r="I40" i="3"/>
  <c r="I48" i="3"/>
  <c r="G15" i="4"/>
  <c r="G17" i="4"/>
  <c r="G11" i="4"/>
  <c r="G13" i="4"/>
  <c r="G32" i="3"/>
  <c r="E17" i="4"/>
  <c r="E13" i="4"/>
  <c r="E30" i="3"/>
  <c r="E34" i="3"/>
  <c r="E38" i="3"/>
  <c r="E19" i="3"/>
  <c r="E23" i="3"/>
  <c r="G30" i="3"/>
  <c r="G34" i="3"/>
  <c r="G38" i="3"/>
  <c r="G19" i="3"/>
  <c r="G23" i="3"/>
  <c r="M13" i="4"/>
  <c r="I43" i="3"/>
  <c r="M40" i="3"/>
  <c r="M48" i="3"/>
  <c r="M43" i="3"/>
  <c r="G40" i="3"/>
  <c r="G48" i="3"/>
  <c r="G43" i="3"/>
  <c r="K40" i="3"/>
  <c r="K48" i="3"/>
  <c r="K43" i="3"/>
  <c r="E43" i="3"/>
  <c r="E40" i="3"/>
  <c r="E48" i="3"/>
  <c r="I17" i="6"/>
  <c r="I19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MMT</author>
    <author>Melissa Terry</author>
  </authors>
  <commentList>
    <comment ref="I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MMT:</t>
        </r>
        <r>
          <rPr>
            <sz val="9"/>
            <color indexed="81"/>
            <rFont val="Tahoma"/>
            <family val="2"/>
          </rPr>
          <t xml:space="preserve">
FY17 covered employee payroll X monthly rate</t>
        </r>
      </text>
    </comment>
    <comment ref="K9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Melissa Terry:</t>
        </r>
        <r>
          <rPr>
            <sz val="9"/>
            <color indexed="81"/>
            <rFont val="Tahoma"/>
            <family val="2"/>
          </rPr>
          <t xml:space="preserve">
FY18 covered employee payroll X monthly rate</t>
        </r>
      </text>
    </comment>
    <comment ref="M9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Melissa Terry:</t>
        </r>
        <r>
          <rPr>
            <sz val="9"/>
            <color indexed="81"/>
            <rFont val="Tahoma"/>
            <family val="2"/>
          </rPr>
          <t xml:space="preserve">
FY19 covered employee payroll X monthly rate</t>
        </r>
      </text>
    </comment>
    <comment ref="O9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Melissa Terry:</t>
        </r>
        <r>
          <rPr>
            <sz val="9"/>
            <color indexed="81"/>
            <rFont val="Tahoma"/>
            <family val="2"/>
          </rPr>
          <t xml:space="preserve">
FY20 covered employee payroll X monthly rate</t>
        </r>
      </text>
    </comment>
    <comment ref="Q9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Melissa Terry:</t>
        </r>
        <r>
          <rPr>
            <sz val="9"/>
            <color indexed="81"/>
            <rFont val="Tahoma"/>
            <family val="2"/>
          </rPr>
          <t xml:space="preserve">
FY21 covered employee payroll X monthly rate</t>
        </r>
      </text>
    </comment>
    <comment ref="S9" authorId="1" shapeId="0" xr:uid="{01E341B8-6648-47BB-812A-922E74FDDBF3}">
      <text>
        <r>
          <rPr>
            <b/>
            <sz val="9"/>
            <color indexed="81"/>
            <rFont val="Tahoma"/>
            <family val="2"/>
          </rPr>
          <t>Melissa Terry:</t>
        </r>
        <r>
          <rPr>
            <sz val="9"/>
            <color indexed="81"/>
            <rFont val="Tahoma"/>
            <family val="2"/>
          </rPr>
          <t xml:space="preserve">
FY22 covered employee payroll X monthly rate</t>
        </r>
      </text>
    </comment>
    <comment ref="G15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MMT:</t>
        </r>
        <r>
          <rPr>
            <sz val="9"/>
            <color indexed="81"/>
            <rFont val="Tahoma"/>
            <family val="2"/>
          </rPr>
          <t xml:space="preserve">
obtain from FY16 TMRS Reports
</t>
        </r>
      </text>
    </comment>
    <comment ref="I15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MMT:</t>
        </r>
        <r>
          <rPr>
            <sz val="9"/>
            <color indexed="81"/>
            <rFont val="Tahoma"/>
            <family val="2"/>
          </rPr>
          <t xml:space="preserve">
obtain from FY17 TMRS Reports</t>
        </r>
      </text>
    </comment>
    <comment ref="K15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Melissa Terry:</t>
        </r>
        <r>
          <rPr>
            <sz val="9"/>
            <color indexed="81"/>
            <rFont val="Tahoma"/>
            <family val="2"/>
          </rPr>
          <t xml:space="preserve">
obtain from FY18 TMRS Reports</t>
        </r>
      </text>
    </comment>
    <comment ref="M15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Melissa Terry:</t>
        </r>
        <r>
          <rPr>
            <sz val="9"/>
            <color indexed="81"/>
            <rFont val="Tahoma"/>
            <family val="2"/>
          </rPr>
          <t xml:space="preserve">
obtain from FY19 TMRS Reports</t>
        </r>
      </text>
    </comment>
    <comment ref="O15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Melissa Terry:</t>
        </r>
        <r>
          <rPr>
            <sz val="9"/>
            <color indexed="81"/>
            <rFont val="Tahoma"/>
            <family val="2"/>
          </rPr>
          <t xml:space="preserve">
obtain from FY20 TMRS Reports</t>
        </r>
      </text>
    </comment>
    <comment ref="Q15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Melissa Terry:</t>
        </r>
        <r>
          <rPr>
            <sz val="9"/>
            <color indexed="81"/>
            <rFont val="Tahoma"/>
            <family val="2"/>
          </rPr>
          <t xml:space="preserve">
obtain from FY21 TMRS Reports</t>
        </r>
      </text>
    </comment>
    <comment ref="S15" authorId="1" shapeId="0" xr:uid="{B25BA69A-04CF-44B3-93AC-CCC9A4A9FBB2}">
      <text>
        <r>
          <rPr>
            <b/>
            <sz val="9"/>
            <color indexed="81"/>
            <rFont val="Tahoma"/>
            <family val="2"/>
          </rPr>
          <t>Melissa Terry:</t>
        </r>
        <r>
          <rPr>
            <sz val="9"/>
            <color indexed="81"/>
            <rFont val="Tahoma"/>
            <family val="2"/>
          </rPr>
          <t xml:space="preserve">
obtain from FY22 TMRS Reports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MMT</author>
  </authors>
  <commentList>
    <comment ref="E1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MMT:</t>
        </r>
        <r>
          <rPr>
            <sz val="9"/>
            <color indexed="81"/>
            <rFont val="Tahoma"/>
            <family val="2"/>
          </rPr>
          <t xml:space="preserve">
FY18 covered employee payroll X monthly rate or retiree portion of SDB
</t>
        </r>
      </text>
    </comment>
    <comment ref="G1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MMT:</t>
        </r>
        <r>
          <rPr>
            <sz val="9"/>
            <color indexed="81"/>
            <rFont val="Tahoma"/>
            <family val="2"/>
          </rPr>
          <t xml:space="preserve">
FY19 covered employee payroll X monthly rate or retiree portion of SDB
</t>
        </r>
      </text>
    </comment>
    <comment ref="I11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MMT:</t>
        </r>
        <r>
          <rPr>
            <sz val="9"/>
            <color indexed="81"/>
            <rFont val="Tahoma"/>
            <family val="2"/>
          </rPr>
          <t xml:space="preserve">
FY20 covered employee payroll X monthly rate or retiree portion of SDB
</t>
        </r>
      </text>
    </comment>
    <comment ref="L11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MMT:</t>
        </r>
        <r>
          <rPr>
            <sz val="9"/>
            <color indexed="81"/>
            <rFont val="Tahoma"/>
            <family val="2"/>
          </rPr>
          <t xml:space="preserve">
FY21 covered employee payroll X monthly rate or retiree portion of SDB
</t>
        </r>
      </text>
    </comment>
    <comment ref="N11" authorId="0" shapeId="0" xr:uid="{62381599-2644-40B5-9A80-45776C529D9C}">
      <text>
        <r>
          <rPr>
            <b/>
            <sz val="9"/>
            <color indexed="81"/>
            <rFont val="Tahoma"/>
            <family val="2"/>
          </rPr>
          <t>MMT:</t>
        </r>
        <r>
          <rPr>
            <sz val="9"/>
            <color indexed="81"/>
            <rFont val="Tahoma"/>
            <family val="2"/>
          </rPr>
          <t xml:space="preserve">
FY20 covered employee payroll X monthly rate or retiree portion of SDB
</t>
        </r>
      </text>
    </comment>
    <comment ref="E17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MMT:</t>
        </r>
        <r>
          <rPr>
            <sz val="9"/>
            <color indexed="81"/>
            <rFont val="Tahoma"/>
            <family val="2"/>
          </rPr>
          <t xml:space="preserve">
obtain from FY18 TMRS Reports
</t>
        </r>
      </text>
    </comment>
    <comment ref="G17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MMT:</t>
        </r>
        <r>
          <rPr>
            <sz val="9"/>
            <color indexed="81"/>
            <rFont val="Tahoma"/>
            <family val="2"/>
          </rPr>
          <t xml:space="preserve">
obtain from FY19 TMRS Reports
</t>
        </r>
      </text>
    </comment>
    <comment ref="I17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MMT:</t>
        </r>
        <r>
          <rPr>
            <sz val="9"/>
            <color indexed="81"/>
            <rFont val="Tahoma"/>
            <family val="2"/>
          </rPr>
          <t xml:space="preserve">
obtain from FY20 TMRS Reports
</t>
        </r>
      </text>
    </comment>
    <comment ref="L17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MMT:</t>
        </r>
        <r>
          <rPr>
            <sz val="9"/>
            <color indexed="81"/>
            <rFont val="Tahoma"/>
            <family val="2"/>
          </rPr>
          <t xml:space="preserve">
obtain from FY21 TMRS Reports
</t>
        </r>
      </text>
    </comment>
    <comment ref="N17" authorId="0" shapeId="0" xr:uid="{008C46D9-4FF1-4A8E-8DBB-8D717C86A5AA}">
      <text>
        <r>
          <rPr>
            <b/>
            <sz val="9"/>
            <color indexed="81"/>
            <rFont val="Tahoma"/>
            <family val="2"/>
          </rPr>
          <t>MMT:</t>
        </r>
        <r>
          <rPr>
            <sz val="9"/>
            <color indexed="81"/>
            <rFont val="Tahoma"/>
            <family val="2"/>
          </rPr>
          <t xml:space="preserve">
obtain from FY20 TMRS Reports
</t>
        </r>
      </text>
    </comment>
  </commentList>
</comments>
</file>

<file path=xl/sharedStrings.xml><?xml version="1.0" encoding="utf-8"?>
<sst xmlns="http://schemas.openxmlformats.org/spreadsheetml/2006/main" count="148" uniqueCount="71">
  <si>
    <t>The accompanying notes to required supplementary information are an integral part of this schedule.</t>
  </si>
  <si>
    <t>2015</t>
  </si>
  <si>
    <t>SCHEDULE OF CHANGES IN NET PENSION LIABILITY AND RELATED RATIOS</t>
  </si>
  <si>
    <t>Last ten years</t>
  </si>
  <si>
    <t>Total Pension Liability</t>
  </si>
  <si>
    <t>Service cost</t>
  </si>
  <si>
    <t>Interest (on the total pension liability)</t>
  </si>
  <si>
    <t>Changes of benefit terms</t>
  </si>
  <si>
    <t>Difference between expected and actual experience</t>
  </si>
  <si>
    <t>Change of assumptions</t>
  </si>
  <si>
    <t xml:space="preserve">Benefit payments, including refunds of employee </t>
  </si>
  <si>
    <t>contributions</t>
  </si>
  <si>
    <t>Net Change in Total Pension Liability</t>
  </si>
  <si>
    <t>Total Pension Liability - Beginning</t>
  </si>
  <si>
    <t>Total Pension Liability - Ending (a)</t>
  </si>
  <si>
    <t>Plan Fiduciary Net Position</t>
  </si>
  <si>
    <t>Contributions - Employer</t>
  </si>
  <si>
    <t>Contributions - Employee</t>
  </si>
  <si>
    <t>Net Investment Income</t>
  </si>
  <si>
    <t>Administrative expense</t>
  </si>
  <si>
    <t>Other</t>
  </si>
  <si>
    <t>Net Change in Plan Fiduciary Net Position</t>
  </si>
  <si>
    <t>Plan Fiduciary Net Position - Beginning</t>
  </si>
  <si>
    <t>Plan Fiduciary Net Position - Ending (b)</t>
  </si>
  <si>
    <t>Net Pension Liability - Ending (a) - (b)</t>
  </si>
  <si>
    <t xml:space="preserve">Plan Fiduciary Net Position as a Percentage </t>
  </si>
  <si>
    <t>of Total Pension Liability</t>
  </si>
  <si>
    <t xml:space="preserve">Net Pension Liability as a Percentage </t>
  </si>
  <si>
    <t>NOTE:</t>
  </si>
  <si>
    <t>Last ten fiscal years</t>
  </si>
  <si>
    <t>Actuarially Determined Contribution</t>
  </si>
  <si>
    <t>Contribution in relation to the actuarially determined contribution</t>
  </si>
  <si>
    <t>Contribution deficiency (excess)</t>
  </si>
  <si>
    <t>CITY OF BAY CITY, TEXAS</t>
  </si>
  <si>
    <t>2016</t>
  </si>
  <si>
    <t>2014</t>
  </si>
  <si>
    <t xml:space="preserve">SCHEDULE OF EMPLOYER CONTRIBUTIONS </t>
  </si>
  <si>
    <t>2017</t>
  </si>
  <si>
    <t>2018</t>
  </si>
  <si>
    <t>Measurement Year</t>
  </si>
  <si>
    <t>TEXAS MUNICIPAL RETIREMENT SYSTEM - PENSION</t>
  </si>
  <si>
    <t>Fiscal Year</t>
  </si>
  <si>
    <t>SCHEDULE OF CHANGES IN TOTAL OPEB LIABILITY AND RELATED RATIOS</t>
  </si>
  <si>
    <t>TEXAS MUNICIPAL RETIREMENT SYSTEM - SUPPLEMENTAL DEATH BENEFIT</t>
  </si>
  <si>
    <t>Total OPEB Liability</t>
  </si>
  <si>
    <t>Interest (on the total OPEB liability)</t>
  </si>
  <si>
    <t>Change of benefit terms</t>
  </si>
  <si>
    <t>Benefit payments</t>
  </si>
  <si>
    <t>Net Change in Total OPEB Liability</t>
  </si>
  <si>
    <t>Total OPEB Liability - Beginning</t>
  </si>
  <si>
    <t xml:space="preserve">Total OPEB Liability - Ending </t>
  </si>
  <si>
    <t xml:space="preserve">Total OPEB Liability as a Percentage </t>
  </si>
  <si>
    <t>SCHEDULE OF EMPLOYER CONTRIBUTIONS</t>
  </si>
  <si>
    <t xml:space="preserve"> </t>
  </si>
  <si>
    <t>RETIREE HEALTHCARE</t>
  </si>
  <si>
    <t>2019</t>
  </si>
  <si>
    <t>2020</t>
  </si>
  <si>
    <t>Covered Employee Payroll</t>
  </si>
  <si>
    <t>2021</t>
  </si>
  <si>
    <t>of Covered Employee Payroll</t>
  </si>
  <si>
    <t>Contributions as a percentage of covered employee payroll</t>
  </si>
  <si>
    <t>Covered employee payroll</t>
  </si>
  <si>
    <t xml:space="preserve">Information for the prior two years was not readily available.  The City will compile the respective </t>
  </si>
  <si>
    <t>information over the next two years as provided by TMRS on a "measurement date" basis.</t>
  </si>
  <si>
    <t xml:space="preserve">Information for the prior two fiscal years was not readily available.  The City will compile the respective </t>
  </si>
  <si>
    <t>information over the next two fiscal years.</t>
  </si>
  <si>
    <t xml:space="preserve">Information for the prior five years was not readily available.  The City will compile the respective </t>
  </si>
  <si>
    <t>information over the next five years as provided by TMRS on a "measurement date" basis.</t>
  </si>
  <si>
    <t>information over the next five years.</t>
  </si>
  <si>
    <t>information over the next five years as provided by actuaries on a "measurement date" basis.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</si>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</sst>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</numFmts>
  <fonts count="11" x14ac:knownFonts="1">
    <font>
      <sz val="10"/>
      <name val="Arial"/>
    </font>
    <font>
      <sz val="10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2"/>
    </font>
    <font>
      <u val="doubleAccounting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0" applyFont="1"/>
    <xf numFmtId="0" fontId="6" fillId="0" borderId="0" xfId="1" applyFont="1" applyAlignment="1">
      <alignment vertical="center"/>
    </xf>
    <xf numFmtId="41" fontId="1" fillId="0" borderId="0" xfId="1" applyNumberFormat="1" applyAlignment="1">
      <alignment vertical="center"/>
    </xf>
    <xf numFmtId="0" fontId="1" fillId="0" borderId="0" xfId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1" applyFont="1" applyAlignment="1">
      <alignment horizontal="right" vertical="center"/>
    </xf>
    <xf numFmtId="41" fontId="1" fillId="0" borderId="0" xfId="1" applyNumberFormat="1"/>
    <xf numFmtId="0" fontId="3" fillId="0" borderId="0" xfId="1" applyFont="1" applyAlignment="1">
      <alignment horizontal="right"/>
    </xf>
    <xf numFmtId="0" fontId="5" fillId="0" borderId="0" xfId="1" applyFont="1" applyAlignment="1">
      <alignment horizontal="left" vertical="center"/>
    </xf>
    <xf numFmtId="41" fontId="5" fillId="0" borderId="1" xfId="1" applyNumberFormat="1" applyFont="1" applyBorder="1" applyAlignment="1">
      <alignment vertical="center"/>
    </xf>
    <xf numFmtId="0" fontId="1" fillId="0" borderId="1" xfId="1" applyBorder="1" applyAlignment="1">
      <alignment horizontal="left" vertical="center"/>
    </xf>
    <xf numFmtId="0" fontId="1" fillId="0" borderId="0" xfId="1"/>
    <xf numFmtId="0" fontId="1" fillId="0" borderId="0" xfId="1" applyAlignment="1">
      <alignment horizontal="left"/>
    </xf>
    <xf numFmtId="41" fontId="2" fillId="0" borderId="0" xfId="1" quotePrefix="1" applyNumberFormat="1" applyFont="1" applyAlignment="1">
      <alignment horizontal="center" vertical="center"/>
    </xf>
    <xf numFmtId="43" fontId="1" fillId="0" borderId="0" xfId="1" applyNumberFormat="1" applyAlignment="1">
      <alignment horizontal="center" vertical="top"/>
    </xf>
    <xf numFmtId="0" fontId="1" fillId="0" borderId="0" xfId="1" applyAlignment="1">
      <alignment horizontal="left" wrapText="1"/>
    </xf>
    <xf numFmtId="41" fontId="1" fillId="0" borderId="0" xfId="1" quotePrefix="1" applyNumberFormat="1" applyAlignment="1">
      <alignment horizontal="right"/>
    </xf>
    <xf numFmtId="0" fontId="3" fillId="0" borderId="0" xfId="1" applyFont="1" applyAlignment="1">
      <alignment horizontal="left" indent="1"/>
    </xf>
    <xf numFmtId="0" fontId="1" fillId="0" borderId="0" xfId="0" applyFont="1" applyAlignment="1">
      <alignment horizontal="left"/>
    </xf>
    <xf numFmtId="41" fontId="2" fillId="0" borderId="0" xfId="1" applyNumberFormat="1" applyFont="1"/>
    <xf numFmtId="42" fontId="1" fillId="0" borderId="0" xfId="1" quotePrefix="1" applyNumberFormat="1" applyAlignment="1">
      <alignment horizontal="center"/>
    </xf>
    <xf numFmtId="43" fontId="1" fillId="0" borderId="0" xfId="1" applyNumberFormat="1" applyAlignment="1">
      <alignment horizontal="center"/>
    </xf>
    <xf numFmtId="0" fontId="1" fillId="0" borderId="0" xfId="1" applyAlignment="1">
      <alignment horizontal="left" vertical="center" wrapText="1"/>
    </xf>
    <xf numFmtId="41" fontId="1" fillId="0" borderId="0" xfId="1" applyNumberFormat="1" applyAlignment="1">
      <alignment horizontal="center"/>
    </xf>
    <xf numFmtId="0" fontId="1" fillId="0" borderId="0" xfId="0" applyFont="1" applyAlignment="1">
      <alignment horizontal="left" indent="1"/>
    </xf>
    <xf numFmtId="41" fontId="1" fillId="0" borderId="0" xfId="1" quotePrefix="1" applyNumberForma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left" wrapText="1"/>
    </xf>
    <xf numFmtId="43" fontId="3" fillId="0" borderId="0" xfId="1" applyNumberFormat="1" applyFont="1" applyAlignment="1">
      <alignment horizontal="left"/>
    </xf>
    <xf numFmtId="0" fontId="3" fillId="0" borderId="0" xfId="1" applyFont="1" applyAlignment="1">
      <alignment horizontal="left" indent="2"/>
    </xf>
    <xf numFmtId="41" fontId="0" fillId="0" borderId="0" xfId="0" applyNumberFormat="1"/>
    <xf numFmtId="0" fontId="1" fillId="0" borderId="0" xfId="1" applyAlignment="1">
      <alignment horizontal="justify" wrapText="1"/>
    </xf>
    <xf numFmtId="43" fontId="2" fillId="0" borderId="0" xfId="1" applyNumberFormat="1" applyFont="1"/>
    <xf numFmtId="41" fontId="2" fillId="0" borderId="0" xfId="1" applyNumberFormat="1" applyFont="1" applyAlignment="1">
      <alignment horizontal="center"/>
    </xf>
    <xf numFmtId="43" fontId="1" fillId="0" borderId="0" xfId="1" applyNumberFormat="1" applyAlignment="1">
      <alignment horizontal="left" indent="1"/>
    </xf>
    <xf numFmtId="42" fontId="4" fillId="0" borderId="0" xfId="1" applyNumberFormat="1" applyFont="1"/>
    <xf numFmtId="43" fontId="1" fillId="0" borderId="0" xfId="1" applyNumberFormat="1"/>
    <xf numFmtId="10" fontId="1" fillId="0" borderId="0" xfId="1" quotePrefix="1" applyNumberFormat="1" applyAlignment="1">
      <alignment horizontal="right"/>
    </xf>
    <xf numFmtId="43" fontId="5" fillId="0" borderId="0" xfId="1" applyNumberFormat="1" applyFont="1"/>
    <xf numFmtId="42" fontId="1" fillId="0" borderId="0" xfId="1" applyNumberFormat="1"/>
    <xf numFmtId="10" fontId="1" fillId="0" borderId="0" xfId="1" applyNumberFormat="1"/>
    <xf numFmtId="10" fontId="0" fillId="0" borderId="0" xfId="0" applyNumberFormat="1"/>
    <xf numFmtId="0" fontId="1" fillId="0" borderId="0" xfId="1" applyAlignment="1">
      <alignment horizontal="justify" vertical="center"/>
    </xf>
    <xf numFmtId="0" fontId="9" fillId="0" borderId="0" xfId="1" applyFont="1" applyAlignment="1">
      <alignment horizontal="left"/>
    </xf>
    <xf numFmtId="44" fontId="2" fillId="0" borderId="0" xfId="0" applyNumberFormat="1" applyFont="1"/>
    <xf numFmtId="41" fontId="10" fillId="0" borderId="0" xfId="1" applyNumberFormat="1" applyFont="1" applyAlignment="1">
      <alignment vertical="center"/>
    </xf>
    <xf numFmtId="41" fontId="5" fillId="0" borderId="1" xfId="1" applyNumberFormat="1" applyFont="1" applyBorder="1"/>
    <xf numFmtId="44" fontId="2" fillId="0" borderId="0" xfId="1" applyNumberFormat="1" applyFont="1"/>
    <xf numFmtId="0" fontId="1" fillId="0" borderId="0" xfId="1" applyAlignment="1">
      <alignment horizontal="justify"/>
    </xf>
    <xf numFmtId="164" fontId="1" fillId="0" borderId="0" xfId="1" quotePrefix="1" applyNumberFormat="1" applyAlignment="1">
      <alignment horizontal="right"/>
    </xf>
    <xf numFmtId="0" fontId="0" fillId="0" borderId="1" xfId="0" applyBorder="1"/>
    <xf numFmtId="0" fontId="1" fillId="0" borderId="0" xfId="1" applyAlignment="1">
      <alignment horizontal="center"/>
    </xf>
    <xf numFmtId="44" fontId="2" fillId="0" borderId="0" xfId="1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41" fontId="2" fillId="0" borderId="0" xfId="1" applyNumberFormat="1" applyFont="1" applyAlignment="1">
      <alignment horizontal="center"/>
    </xf>
  </cellXfs>
  <cellStyles count="2">
    <cellStyle name="Normal" xfId="0" builtinId="0"/>
    <cellStyle name="Normal 1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5"/>
  <sheetViews>
    <sheetView tabSelected="1" zoomScaleNormal="100" workbookViewId="0">
      <selection activeCell="U23" sqref="U23"/>
    </sheetView>
  </sheetViews>
  <sheetFormatPr defaultRowHeight="12.75" x14ac:dyDescent="0.2"/>
  <cols>
    <col min="1" max="1" width="1.28515625" customWidth="1"/>
    <col min="2" max="2" width="5.28515625" customWidth="1"/>
    <col min="3" max="3" width="41.42578125" style="19" customWidth="1"/>
    <col min="4" max="4" width="1.85546875" style="19" customWidth="1"/>
    <col min="5" max="5" width="14.85546875" style="19" customWidth="1"/>
    <col min="6" max="6" width="1.42578125" customWidth="1"/>
    <col min="7" max="7" width="14.85546875" style="31" customWidth="1"/>
    <col min="8" max="8" width="1.42578125" customWidth="1"/>
    <col min="9" max="9" width="14.85546875" customWidth="1"/>
    <col min="10" max="10" width="1.42578125" customWidth="1"/>
    <col min="11" max="11" width="16.85546875" bestFit="1" customWidth="1"/>
    <col min="12" max="12" width="1.42578125" customWidth="1"/>
    <col min="13" max="13" width="14.85546875" customWidth="1"/>
    <col min="14" max="14" width="1.42578125" customWidth="1"/>
    <col min="15" max="15" width="14.85546875" customWidth="1"/>
    <col min="16" max="16" width="1.42578125" customWidth="1"/>
    <col min="17" max="17" width="14.85546875" customWidth="1"/>
    <col min="18" max="18" width="1.42578125" customWidth="1"/>
    <col min="19" max="19" width="14.85546875" customWidth="1"/>
    <col min="20" max="20" width="1.42578125" customWidth="1"/>
    <col min="22" max="22" width="1.42578125" customWidth="1"/>
    <col min="23" max="23" width="1.7109375" customWidth="1"/>
  </cols>
  <sheetData>
    <row r="1" spans="1:23" ht="15" x14ac:dyDescent="0.2">
      <c r="A1" s="2" t="s">
        <v>33</v>
      </c>
      <c r="B1" s="3"/>
      <c r="C1" s="4"/>
      <c r="D1" s="4"/>
      <c r="E1" s="4"/>
      <c r="F1" s="3"/>
      <c r="G1" s="3"/>
      <c r="H1" s="3"/>
      <c r="I1" s="5"/>
      <c r="J1" s="6"/>
      <c r="K1" s="7"/>
      <c r="L1" s="7"/>
      <c r="M1" s="7"/>
      <c r="N1" s="7"/>
      <c r="O1" s="7"/>
      <c r="P1" s="8"/>
      <c r="R1" s="8"/>
    </row>
    <row r="2" spans="1:23" x14ac:dyDescent="0.2">
      <c r="A2" s="9" t="s">
        <v>2</v>
      </c>
      <c r="B2" s="3"/>
      <c r="C2" s="4"/>
      <c r="D2" s="4"/>
      <c r="E2" s="4"/>
      <c r="F2" s="3"/>
      <c r="G2" s="3"/>
      <c r="H2" s="3"/>
      <c r="I2" s="3"/>
      <c r="J2" s="3"/>
      <c r="K2" s="7"/>
      <c r="L2" s="7"/>
      <c r="M2" s="7"/>
      <c r="N2" s="7"/>
      <c r="O2" s="7"/>
      <c r="P2" s="7"/>
      <c r="R2" s="7"/>
    </row>
    <row r="3" spans="1:23" x14ac:dyDescent="0.2">
      <c r="A3" s="9" t="s">
        <v>40</v>
      </c>
      <c r="B3" s="3"/>
      <c r="C3" s="4"/>
      <c r="D3" s="4"/>
      <c r="E3" s="4"/>
      <c r="F3" s="3"/>
      <c r="G3" s="3"/>
      <c r="H3" s="3"/>
      <c r="I3" s="3"/>
      <c r="J3" s="3"/>
      <c r="K3" s="7"/>
      <c r="L3" s="7"/>
      <c r="M3" s="7"/>
      <c r="N3" s="7"/>
      <c r="O3" s="7"/>
      <c r="P3" s="7"/>
      <c r="R3" s="7"/>
    </row>
    <row r="4" spans="1:23" x14ac:dyDescent="0.2">
      <c r="A4" s="9" t="s">
        <v>3</v>
      </c>
      <c r="B4" s="3"/>
      <c r="C4" s="4"/>
      <c r="D4" s="4"/>
      <c r="E4" s="4"/>
      <c r="F4" s="3"/>
      <c r="G4" s="3"/>
      <c r="H4" s="3"/>
      <c r="I4" s="3"/>
      <c r="J4" s="3"/>
      <c r="K4" s="7"/>
      <c r="L4" s="7"/>
      <c r="M4" s="7"/>
      <c r="N4" s="7"/>
      <c r="O4" s="7"/>
      <c r="P4" s="7"/>
      <c r="R4" s="7"/>
    </row>
    <row r="5" spans="1:23" ht="13.5" thickBot="1" x14ac:dyDescent="0.25">
      <c r="A5" s="10"/>
      <c r="B5" s="10"/>
      <c r="C5" s="11"/>
      <c r="D5" s="11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x14ac:dyDescent="0.2">
      <c r="A6" s="12"/>
      <c r="B6" s="12"/>
      <c r="C6" s="13"/>
      <c r="D6" s="13"/>
      <c r="E6" s="13"/>
      <c r="F6" s="12"/>
      <c r="G6" s="7"/>
      <c r="H6" s="12"/>
      <c r="I6" s="12"/>
      <c r="J6" s="12"/>
      <c r="K6" s="12"/>
      <c r="L6" s="12"/>
      <c r="M6" s="12"/>
      <c r="N6" s="12"/>
      <c r="O6" s="12"/>
      <c r="P6" s="12"/>
      <c r="R6" s="12"/>
    </row>
    <row r="7" spans="1:23" ht="15" x14ac:dyDescent="0.35">
      <c r="A7" s="12"/>
      <c r="B7" s="12"/>
      <c r="C7" s="13"/>
      <c r="D7" s="13"/>
      <c r="E7" s="53" t="s">
        <v>39</v>
      </c>
      <c r="F7" s="53"/>
      <c r="G7" s="53"/>
      <c r="H7" s="53"/>
      <c r="I7" s="53"/>
      <c r="J7" s="12"/>
      <c r="K7" s="53" t="s">
        <v>39</v>
      </c>
      <c r="L7" s="53"/>
      <c r="M7" s="53"/>
      <c r="N7" s="53"/>
      <c r="O7" s="53"/>
      <c r="P7" s="53"/>
      <c r="Q7" s="53"/>
      <c r="R7" s="53"/>
      <c r="S7" s="53"/>
    </row>
    <row r="8" spans="1:23" ht="15" x14ac:dyDescent="0.2">
      <c r="A8" s="12"/>
      <c r="B8" s="12"/>
      <c r="C8" s="13"/>
      <c r="D8" s="13"/>
      <c r="E8" s="14" t="s">
        <v>35</v>
      </c>
      <c r="F8" s="12"/>
      <c r="G8" s="14" t="s">
        <v>1</v>
      </c>
      <c r="H8" s="12"/>
      <c r="I8" s="14" t="s">
        <v>34</v>
      </c>
      <c r="J8" s="12"/>
      <c r="K8" s="14" t="s">
        <v>37</v>
      </c>
      <c r="L8" s="12"/>
      <c r="M8" s="14" t="s">
        <v>38</v>
      </c>
      <c r="N8" s="12"/>
      <c r="O8" s="14" t="s">
        <v>55</v>
      </c>
      <c r="P8" s="12"/>
      <c r="Q8" s="14" t="s">
        <v>56</v>
      </c>
      <c r="R8" s="12"/>
      <c r="S8" s="14" t="s">
        <v>58</v>
      </c>
    </row>
    <row r="9" spans="1:23" x14ac:dyDescent="0.2">
      <c r="A9" s="12"/>
      <c r="B9" s="15"/>
      <c r="C9" s="16"/>
      <c r="D9" s="16"/>
      <c r="E9" s="17"/>
      <c r="F9" s="12"/>
      <c r="G9" s="17"/>
      <c r="H9" s="12"/>
      <c r="I9" s="7"/>
      <c r="J9" s="12"/>
      <c r="K9" s="7"/>
      <c r="L9" s="12"/>
      <c r="M9" s="12"/>
      <c r="N9" s="12"/>
      <c r="O9" s="12"/>
      <c r="P9" s="12"/>
      <c r="Q9" s="12"/>
      <c r="R9" s="12"/>
      <c r="S9" s="12"/>
    </row>
    <row r="10" spans="1:23" ht="15" x14ac:dyDescent="0.35">
      <c r="A10" s="12"/>
      <c r="B10" s="18" t="s">
        <v>4</v>
      </c>
      <c r="E10" s="20"/>
      <c r="F10" s="12"/>
      <c r="G10" s="20"/>
      <c r="H10" s="12"/>
      <c r="I10" s="7"/>
      <c r="J10" s="12"/>
      <c r="K10" s="7"/>
      <c r="L10" s="12"/>
      <c r="M10" s="12"/>
      <c r="N10" s="12"/>
      <c r="O10" s="12"/>
      <c r="P10" s="12"/>
      <c r="Q10" s="12"/>
      <c r="R10" s="12"/>
      <c r="S10" s="12"/>
    </row>
    <row r="11" spans="1:23" ht="17.25" customHeight="1" x14ac:dyDescent="0.2">
      <c r="A11" s="12"/>
      <c r="B11" s="15"/>
      <c r="C11" s="16" t="s">
        <v>5</v>
      </c>
      <c r="D11" s="16"/>
      <c r="E11" s="21">
        <v>643573</v>
      </c>
      <c r="F11" s="12"/>
      <c r="G11" s="21">
        <v>764701</v>
      </c>
      <c r="H11" s="12"/>
      <c r="I11" s="40">
        <v>798874</v>
      </c>
      <c r="J11" s="12"/>
      <c r="K11" s="40">
        <v>822110</v>
      </c>
      <c r="L11" s="12"/>
      <c r="M11" s="40">
        <v>817388</v>
      </c>
      <c r="N11" s="12"/>
      <c r="O11" s="40">
        <v>795737</v>
      </c>
      <c r="P11" s="12"/>
      <c r="Q11" s="40">
        <v>852993</v>
      </c>
      <c r="R11" s="12"/>
      <c r="S11" s="40">
        <v>896967</v>
      </c>
    </row>
    <row r="12" spans="1:23" x14ac:dyDescent="0.2">
      <c r="A12" s="12"/>
      <c r="B12" s="22"/>
      <c r="C12" s="13" t="s">
        <v>6</v>
      </c>
      <c r="D12" s="13"/>
      <c r="E12" s="7">
        <v>2059531</v>
      </c>
      <c r="F12" s="12"/>
      <c r="G12" s="7">
        <v>2108170</v>
      </c>
      <c r="H12" s="12"/>
      <c r="I12" s="7">
        <v>2137296</v>
      </c>
      <c r="J12" s="12"/>
      <c r="K12" s="7">
        <v>2215411</v>
      </c>
      <c r="L12" s="12"/>
      <c r="M12" s="7">
        <v>2312765</v>
      </c>
      <c r="N12" s="12"/>
      <c r="O12" s="7">
        <v>2397048</v>
      </c>
      <c r="P12" s="12"/>
      <c r="Q12" s="7">
        <v>2496767</v>
      </c>
      <c r="R12" s="12"/>
      <c r="S12" s="7">
        <v>2567078</v>
      </c>
    </row>
    <row r="13" spans="1:23" x14ac:dyDescent="0.2">
      <c r="A13" s="12"/>
      <c r="B13" s="15"/>
      <c r="C13" s="23" t="s">
        <v>7</v>
      </c>
      <c r="D13" s="23"/>
      <c r="E13" s="24">
        <v>0</v>
      </c>
      <c r="F13" s="12"/>
      <c r="G13" s="24">
        <v>0</v>
      </c>
      <c r="H13" s="12"/>
      <c r="I13" s="7">
        <v>0</v>
      </c>
      <c r="J13" s="12"/>
      <c r="K13" s="7">
        <v>0</v>
      </c>
      <c r="L13" s="12"/>
      <c r="M13" s="7">
        <v>0</v>
      </c>
      <c r="N13" s="12"/>
      <c r="O13" s="7">
        <v>0</v>
      </c>
      <c r="P13" s="12"/>
      <c r="Q13" s="7">
        <v>0</v>
      </c>
      <c r="R13" s="12"/>
      <c r="S13" s="7">
        <v>0</v>
      </c>
    </row>
    <row r="14" spans="1:23" x14ac:dyDescent="0.2">
      <c r="A14" s="12"/>
      <c r="B14" s="22"/>
      <c r="C14" s="13" t="s">
        <v>8</v>
      </c>
      <c r="D14" s="13"/>
      <c r="E14" s="7">
        <v>-538291</v>
      </c>
      <c r="F14" s="12"/>
      <c r="G14" s="7">
        <v>82317</v>
      </c>
      <c r="H14" s="12"/>
      <c r="I14" s="7">
        <v>-245259</v>
      </c>
      <c r="J14" s="12"/>
      <c r="K14" s="7">
        <v>71726</v>
      </c>
      <c r="L14" s="12"/>
      <c r="M14" s="7">
        <v>-66470</v>
      </c>
      <c r="N14" s="12"/>
      <c r="O14" s="7">
        <v>-201953</v>
      </c>
      <c r="P14" s="12"/>
      <c r="Q14" s="7">
        <v>-375690</v>
      </c>
      <c r="R14" s="12"/>
      <c r="S14" s="7">
        <v>426662</v>
      </c>
    </row>
    <row r="15" spans="1:23" x14ac:dyDescent="0.2">
      <c r="A15" s="12"/>
      <c r="B15" s="22"/>
      <c r="C15" s="13" t="s">
        <v>9</v>
      </c>
      <c r="D15" s="13"/>
      <c r="E15" s="7">
        <v>0</v>
      </c>
      <c r="F15" s="12"/>
      <c r="G15" s="7">
        <v>191065</v>
      </c>
      <c r="H15" s="12"/>
      <c r="I15" s="7">
        <v>0</v>
      </c>
      <c r="J15" s="12"/>
      <c r="K15" s="7">
        <v>0</v>
      </c>
      <c r="L15" s="12"/>
      <c r="M15" s="7">
        <v>0</v>
      </c>
      <c r="N15" s="12"/>
      <c r="O15" s="7">
        <v>237059</v>
      </c>
      <c r="P15" s="12"/>
      <c r="Q15" s="7">
        <v>0</v>
      </c>
      <c r="R15" s="12"/>
      <c r="S15" s="7">
        <v>0</v>
      </c>
    </row>
    <row r="16" spans="1:23" x14ac:dyDescent="0.2">
      <c r="A16" s="12"/>
      <c r="B16" s="22"/>
      <c r="C16" s="13" t="s">
        <v>10</v>
      </c>
      <c r="D16" s="13"/>
      <c r="E16" s="7"/>
      <c r="F16" s="12"/>
      <c r="G16" s="7"/>
      <c r="H16" s="12"/>
      <c r="I16" s="7"/>
      <c r="J16" s="12"/>
      <c r="K16" s="7"/>
      <c r="L16" s="12"/>
      <c r="M16" s="7"/>
      <c r="N16" s="12"/>
      <c r="O16" s="7"/>
      <c r="P16" s="12"/>
      <c r="Q16" s="7"/>
      <c r="R16" s="12"/>
      <c r="S16" s="7"/>
    </row>
    <row r="17" spans="1:19" ht="15" x14ac:dyDescent="0.35">
      <c r="A17" s="12"/>
      <c r="B17" s="22"/>
      <c r="C17" s="25" t="s">
        <v>11</v>
      </c>
      <c r="D17" s="25"/>
      <c r="E17" s="20">
        <v>-1440240</v>
      </c>
      <c r="F17" s="12"/>
      <c r="G17" s="20">
        <v>-1620823</v>
      </c>
      <c r="H17" s="12"/>
      <c r="I17" s="20">
        <v>-1612009</v>
      </c>
      <c r="J17" s="12"/>
      <c r="K17" s="20">
        <v>-1478531</v>
      </c>
      <c r="L17" s="12"/>
      <c r="M17" s="20">
        <v>-1850687</v>
      </c>
      <c r="N17" s="12"/>
      <c r="O17" s="20">
        <v>-1757729</v>
      </c>
      <c r="P17" s="12"/>
      <c r="Q17" s="20">
        <v>-1800695</v>
      </c>
      <c r="R17" s="12"/>
      <c r="S17" s="20">
        <v>-2108116</v>
      </c>
    </row>
    <row r="18" spans="1:19" x14ac:dyDescent="0.2">
      <c r="A18" s="12"/>
      <c r="B18" s="15"/>
      <c r="C18" s="16"/>
      <c r="D18" s="16"/>
      <c r="E18" s="26"/>
      <c r="F18" s="12"/>
      <c r="G18" s="26"/>
      <c r="H18" s="12"/>
      <c r="I18" s="7"/>
      <c r="J18" s="12"/>
      <c r="K18" s="7"/>
      <c r="L18" s="12"/>
      <c r="M18" s="7"/>
      <c r="N18" s="12"/>
      <c r="O18" s="7"/>
      <c r="P18" s="12"/>
      <c r="Q18" s="7"/>
      <c r="R18" s="12"/>
      <c r="S18" s="7"/>
    </row>
    <row r="19" spans="1:19" x14ac:dyDescent="0.2">
      <c r="A19" s="12"/>
      <c r="B19" s="12"/>
      <c r="C19" s="27" t="s">
        <v>12</v>
      </c>
      <c r="D19" s="27"/>
      <c r="E19" s="7">
        <f>SUM(E11:E18)</f>
        <v>724573</v>
      </c>
      <c r="F19" s="12"/>
      <c r="G19" s="7">
        <f>SUM(G11:G18)</f>
        <v>1525430</v>
      </c>
      <c r="H19" s="12"/>
      <c r="I19" s="7">
        <f>SUM(I11:I18)</f>
        <v>1078902</v>
      </c>
      <c r="J19" s="12"/>
      <c r="K19" s="7">
        <f>SUM(K11:K18)</f>
        <v>1630716</v>
      </c>
      <c r="L19" s="12"/>
      <c r="M19" s="7">
        <f>SUM(M11:M18)</f>
        <v>1212996</v>
      </c>
      <c r="N19" s="12"/>
      <c r="O19" s="7">
        <f>SUM(O11:O18)</f>
        <v>1470162</v>
      </c>
      <c r="P19" s="12"/>
      <c r="Q19" s="7">
        <f>SUM(Q11:Q18)</f>
        <v>1173375</v>
      </c>
      <c r="R19" s="12"/>
      <c r="S19" s="7">
        <f>SUM(S11:S18)</f>
        <v>1782591</v>
      </c>
    </row>
    <row r="20" spans="1:19" x14ac:dyDescent="0.2">
      <c r="A20" s="12"/>
      <c r="B20" s="12"/>
      <c r="C20" s="28"/>
      <c r="D20" s="28"/>
      <c r="E20" s="17"/>
      <c r="F20" s="12"/>
      <c r="G20" s="17"/>
      <c r="H20" s="12"/>
      <c r="I20" s="7"/>
      <c r="J20" s="12"/>
      <c r="K20" s="7"/>
      <c r="L20" s="12"/>
      <c r="M20" s="7"/>
      <c r="N20" s="12"/>
      <c r="O20" s="7"/>
      <c r="P20" s="12"/>
      <c r="Q20" s="7"/>
      <c r="R20" s="12"/>
      <c r="S20" s="7"/>
    </row>
    <row r="21" spans="1:19" ht="15" x14ac:dyDescent="0.35">
      <c r="A21" s="12"/>
      <c r="B21" s="12"/>
      <c r="C21" s="27" t="s">
        <v>13</v>
      </c>
      <c r="D21" s="27"/>
      <c r="E21" s="20">
        <v>29820207</v>
      </c>
      <c r="F21" s="12"/>
      <c r="G21" s="20">
        <v>30544780</v>
      </c>
      <c r="H21" s="12"/>
      <c r="I21" s="20">
        <v>32070210</v>
      </c>
      <c r="J21" s="12"/>
      <c r="K21" s="20">
        <v>33149112</v>
      </c>
      <c r="L21" s="12"/>
      <c r="M21" s="20">
        <v>34779828</v>
      </c>
      <c r="N21" s="12"/>
      <c r="O21" s="20">
        <v>35992824</v>
      </c>
      <c r="P21" s="12"/>
      <c r="Q21" s="20">
        <v>37462986</v>
      </c>
      <c r="R21" s="12"/>
      <c r="S21" s="20">
        <v>38636361</v>
      </c>
    </row>
    <row r="22" spans="1:19" x14ac:dyDescent="0.2">
      <c r="A22" s="12"/>
      <c r="B22" s="12"/>
      <c r="C22" s="28"/>
      <c r="D22" s="28"/>
      <c r="E22" s="17"/>
      <c r="F22" s="12"/>
      <c r="G22" s="17"/>
      <c r="H22" s="12"/>
      <c r="I22" s="7"/>
      <c r="J22" s="12"/>
      <c r="K22" s="7"/>
      <c r="L22" s="12"/>
      <c r="M22" s="7"/>
      <c r="N22" s="12"/>
      <c r="O22" s="7"/>
      <c r="P22" s="12"/>
      <c r="Q22" s="7"/>
      <c r="R22" s="12"/>
      <c r="S22" s="7"/>
    </row>
    <row r="23" spans="1:19" ht="15" x14ac:dyDescent="0.35">
      <c r="A23" s="12"/>
      <c r="B23" s="29"/>
      <c r="C23" s="27" t="s">
        <v>14</v>
      </c>
      <c r="D23" s="27"/>
      <c r="E23" s="36">
        <f>+E19+E21</f>
        <v>30544780</v>
      </c>
      <c r="F23" s="12"/>
      <c r="G23" s="36">
        <f>+G19+G21</f>
        <v>32070210</v>
      </c>
      <c r="H23" s="12"/>
      <c r="I23" s="36">
        <f>+I19+I21</f>
        <v>33149112</v>
      </c>
      <c r="J23" s="12"/>
      <c r="K23" s="36">
        <f>+K19+K21</f>
        <v>34779828</v>
      </c>
      <c r="L23" s="12"/>
      <c r="M23" s="36">
        <f>+M19+M21</f>
        <v>35992824</v>
      </c>
      <c r="N23" s="12"/>
      <c r="O23" s="36">
        <f>+O19+O21</f>
        <v>37462986</v>
      </c>
      <c r="P23" s="12"/>
      <c r="Q23" s="36">
        <f>+Q19+Q21</f>
        <v>38636361</v>
      </c>
      <c r="R23" s="12"/>
      <c r="S23" s="36">
        <f>+S19+S21</f>
        <v>40418952</v>
      </c>
    </row>
    <row r="24" spans="1:19" x14ac:dyDescent="0.2">
      <c r="A24" s="12"/>
      <c r="B24" s="12"/>
      <c r="C24" s="13"/>
      <c r="D24" s="13"/>
      <c r="E24" s="7"/>
      <c r="F24" s="12"/>
      <c r="G24" s="7"/>
      <c r="H24" s="12"/>
      <c r="I24" s="7"/>
      <c r="J24" s="12"/>
      <c r="K24" s="7"/>
      <c r="L24" s="12"/>
      <c r="M24" s="7"/>
      <c r="N24" s="12"/>
      <c r="O24" s="7"/>
      <c r="P24" s="12"/>
      <c r="Q24" s="7"/>
      <c r="R24" s="12"/>
      <c r="S24" s="7"/>
    </row>
    <row r="25" spans="1:19" ht="15" x14ac:dyDescent="0.35">
      <c r="A25" s="12"/>
      <c r="B25" s="18" t="s">
        <v>15</v>
      </c>
      <c r="E25" s="20"/>
      <c r="F25" s="12"/>
      <c r="G25" s="20"/>
      <c r="H25" s="12"/>
      <c r="I25" s="7"/>
      <c r="J25" s="12"/>
      <c r="K25" s="7"/>
      <c r="L25" s="12"/>
      <c r="M25" s="7"/>
      <c r="N25" s="12"/>
      <c r="O25" s="7"/>
      <c r="P25" s="12"/>
      <c r="Q25" s="7"/>
      <c r="R25" s="12"/>
      <c r="S25" s="7"/>
    </row>
    <row r="26" spans="1:19" ht="17.25" customHeight="1" x14ac:dyDescent="0.2">
      <c r="A26" s="12"/>
      <c r="B26" s="15"/>
      <c r="C26" s="16" t="s">
        <v>16</v>
      </c>
      <c r="D26" s="16"/>
      <c r="E26" s="21">
        <v>709618</v>
      </c>
      <c r="F26" s="12"/>
      <c r="G26" s="21">
        <v>764694</v>
      </c>
      <c r="H26" s="12"/>
      <c r="I26" s="40">
        <v>712959</v>
      </c>
      <c r="J26" s="12"/>
      <c r="K26" s="40">
        <v>760275</v>
      </c>
      <c r="L26" s="12"/>
      <c r="M26" s="40">
        <v>733521</v>
      </c>
      <c r="N26" s="12"/>
      <c r="O26" s="40">
        <v>708559</v>
      </c>
      <c r="P26" s="12"/>
      <c r="Q26" s="40">
        <v>766177</v>
      </c>
      <c r="R26" s="12"/>
      <c r="S26" s="40">
        <v>804627</v>
      </c>
    </row>
    <row r="27" spans="1:19" x14ac:dyDescent="0.2">
      <c r="A27" s="12"/>
      <c r="B27" s="12"/>
      <c r="C27" s="16" t="s">
        <v>17</v>
      </c>
      <c r="D27" s="16"/>
      <c r="E27" s="7">
        <v>326089</v>
      </c>
      <c r="F27" s="12"/>
      <c r="G27" s="7">
        <v>364143</v>
      </c>
      <c r="H27" s="12"/>
      <c r="I27" s="7">
        <v>370192</v>
      </c>
      <c r="J27" s="12"/>
      <c r="K27" s="7">
        <v>381667</v>
      </c>
      <c r="L27" s="12"/>
      <c r="M27" s="7">
        <v>381633</v>
      </c>
      <c r="N27" s="12"/>
      <c r="O27" s="7">
        <v>372536</v>
      </c>
      <c r="P27" s="12"/>
      <c r="Q27" s="7">
        <v>398223</v>
      </c>
      <c r="R27" s="12"/>
      <c r="S27" s="7">
        <v>412209</v>
      </c>
    </row>
    <row r="28" spans="1:19" x14ac:dyDescent="0.2">
      <c r="A28" s="12"/>
      <c r="B28" s="12"/>
      <c r="C28" s="13" t="s">
        <v>18</v>
      </c>
      <c r="D28" s="13"/>
      <c r="E28" s="7">
        <v>1531183</v>
      </c>
      <c r="F28" s="12"/>
      <c r="G28" s="7">
        <v>41131</v>
      </c>
      <c r="H28" s="12"/>
      <c r="I28" s="7">
        <v>1851007</v>
      </c>
      <c r="J28" s="12"/>
      <c r="K28" s="7">
        <v>3974802</v>
      </c>
      <c r="L28" s="12"/>
      <c r="M28" s="7">
        <v>-967079</v>
      </c>
      <c r="N28" s="12"/>
      <c r="O28" s="7">
        <v>4723834</v>
      </c>
      <c r="P28" s="12"/>
      <c r="Q28" s="7">
        <v>2623463</v>
      </c>
      <c r="R28" s="12"/>
      <c r="S28" s="7">
        <v>4762371</v>
      </c>
    </row>
    <row r="29" spans="1:19" x14ac:dyDescent="0.2">
      <c r="A29" s="12"/>
      <c r="B29" s="12"/>
      <c r="C29" s="13" t="s">
        <v>10</v>
      </c>
      <c r="D29" s="13"/>
      <c r="E29"/>
      <c r="F29" s="12"/>
      <c r="G29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x14ac:dyDescent="0.2">
      <c r="A30" s="12"/>
      <c r="B30" s="12"/>
      <c r="C30" s="25" t="s">
        <v>11</v>
      </c>
      <c r="D30" s="25"/>
      <c r="E30" s="7">
        <f>+E17</f>
        <v>-1440240</v>
      </c>
      <c r="F30" s="12"/>
      <c r="G30" s="7">
        <f>+G17</f>
        <v>-1620823</v>
      </c>
      <c r="H30" s="12"/>
      <c r="I30" s="7">
        <f>+I17</f>
        <v>-1612009</v>
      </c>
      <c r="J30" s="12"/>
      <c r="K30" s="7">
        <f>+K17</f>
        <v>-1478531</v>
      </c>
      <c r="L30" s="12"/>
      <c r="M30" s="7">
        <f>+M17</f>
        <v>-1850687</v>
      </c>
      <c r="N30" s="12"/>
      <c r="O30" s="7">
        <f>+O17</f>
        <v>-1757729</v>
      </c>
      <c r="P30" s="12"/>
      <c r="Q30" s="7">
        <f>+Q17</f>
        <v>-1800695</v>
      </c>
      <c r="R30" s="12"/>
      <c r="S30" s="7">
        <f>+S17</f>
        <v>-2108116</v>
      </c>
    </row>
    <row r="31" spans="1:19" x14ac:dyDescent="0.2">
      <c r="A31" s="12"/>
      <c r="B31" s="12"/>
      <c r="C31" s="13" t="s">
        <v>19</v>
      </c>
      <c r="D31" s="13"/>
      <c r="E31" s="7">
        <v>-15988</v>
      </c>
      <c r="F31" s="12"/>
      <c r="G31" s="7">
        <v>-25056</v>
      </c>
      <c r="H31" s="12"/>
      <c r="I31" s="7">
        <v>-20914</v>
      </c>
      <c r="J31" s="12"/>
      <c r="K31" s="7">
        <v>-20615</v>
      </c>
      <c r="L31" s="12"/>
      <c r="M31" s="7">
        <v>-18709</v>
      </c>
      <c r="N31" s="12"/>
      <c r="O31" s="7">
        <v>-26727</v>
      </c>
      <c r="P31" s="12"/>
      <c r="Q31" s="7">
        <v>-17002</v>
      </c>
      <c r="R31" s="12"/>
      <c r="S31" s="7">
        <v>-22067</v>
      </c>
    </row>
    <row r="32" spans="1:19" ht="15" x14ac:dyDescent="0.35">
      <c r="A32" s="12"/>
      <c r="B32" s="12"/>
      <c r="C32" s="13" t="s">
        <v>20</v>
      </c>
      <c r="D32" s="13"/>
      <c r="E32" s="20">
        <v>-1314</v>
      </c>
      <c r="F32" s="12"/>
      <c r="G32" s="20">
        <f>-1238+1</f>
        <v>-1237</v>
      </c>
      <c r="H32" s="12"/>
      <c r="I32" s="20">
        <v>-1127</v>
      </c>
      <c r="J32" s="12"/>
      <c r="K32" s="20">
        <v>-1045</v>
      </c>
      <c r="L32" s="12"/>
      <c r="M32" s="20">
        <f>-977-2</f>
        <v>-979</v>
      </c>
      <c r="N32" s="12"/>
      <c r="O32" s="20">
        <f>-803+1</f>
        <v>-802</v>
      </c>
      <c r="P32" s="12"/>
      <c r="Q32" s="20">
        <v>-663</v>
      </c>
      <c r="R32" s="12"/>
      <c r="S32" s="20">
        <v>151</v>
      </c>
    </row>
    <row r="33" spans="1:19" x14ac:dyDescent="0.2">
      <c r="A33" s="12"/>
      <c r="B33" s="12"/>
      <c r="C33" s="13"/>
      <c r="D33" s="13"/>
      <c r="E33" s="7"/>
      <c r="F33" s="12"/>
      <c r="G33" s="7"/>
      <c r="H33" s="12"/>
      <c r="I33" s="7"/>
      <c r="J33" s="12"/>
      <c r="K33" s="7"/>
      <c r="L33" s="12"/>
      <c r="M33" s="7"/>
      <c r="N33" s="12"/>
      <c r="O33" s="7"/>
      <c r="P33" s="12"/>
      <c r="Q33" s="7"/>
      <c r="R33" s="12"/>
      <c r="S33" s="7"/>
    </row>
    <row r="34" spans="1:19" x14ac:dyDescent="0.2">
      <c r="A34" s="12"/>
      <c r="B34" s="12"/>
      <c r="C34" s="27" t="s">
        <v>21</v>
      </c>
      <c r="D34" s="27"/>
      <c r="E34" s="7">
        <f>SUM(E26:E33)</f>
        <v>1109348</v>
      </c>
      <c r="F34" s="12"/>
      <c r="G34" s="7">
        <f>SUM(G26:G33)</f>
        <v>-477148</v>
      </c>
      <c r="H34" s="12"/>
      <c r="I34" s="7">
        <f>SUM(I26:I33)</f>
        <v>1300108</v>
      </c>
      <c r="J34" s="12"/>
      <c r="K34" s="7">
        <f>SUM(K26:K33)</f>
        <v>3616553</v>
      </c>
      <c r="L34" s="12"/>
      <c r="M34" s="7">
        <f>SUM(M26:M33)</f>
        <v>-1722300</v>
      </c>
      <c r="N34" s="12"/>
      <c r="O34" s="7">
        <f>SUM(O26:O33)</f>
        <v>4019671</v>
      </c>
      <c r="P34" s="12"/>
      <c r="Q34" s="7">
        <f>SUM(Q26:Q33)</f>
        <v>1969503</v>
      </c>
      <c r="R34" s="12"/>
      <c r="S34" s="7">
        <f>SUM(S26:S33)</f>
        <v>3849175</v>
      </c>
    </row>
    <row r="35" spans="1:19" x14ac:dyDescent="0.2">
      <c r="A35" s="12"/>
      <c r="B35" s="12"/>
      <c r="C35" s="27"/>
      <c r="D35" s="27"/>
      <c r="E35" s="7"/>
      <c r="F35" s="12"/>
      <c r="G35" s="7"/>
      <c r="H35" s="12"/>
      <c r="I35" s="7"/>
      <c r="J35" s="12"/>
      <c r="K35" s="7"/>
      <c r="L35" s="12"/>
      <c r="M35" s="7"/>
      <c r="N35" s="12"/>
      <c r="O35" s="7"/>
      <c r="P35" s="12"/>
      <c r="Q35" s="7"/>
      <c r="R35" s="12"/>
      <c r="S35" s="7"/>
    </row>
    <row r="36" spans="1:19" ht="15" x14ac:dyDescent="0.35">
      <c r="A36" s="12"/>
      <c r="B36" s="12"/>
      <c r="C36" s="27" t="s">
        <v>22</v>
      </c>
      <c r="D36" s="27"/>
      <c r="E36" s="20">
        <v>26768742</v>
      </c>
      <c r="F36" s="12"/>
      <c r="G36" s="20">
        <v>27878090</v>
      </c>
      <c r="H36" s="12"/>
      <c r="I36" s="20">
        <v>27400942</v>
      </c>
      <c r="J36" s="12"/>
      <c r="K36" s="20">
        <v>28701050</v>
      </c>
      <c r="L36" s="12"/>
      <c r="M36" s="20">
        <v>32317603</v>
      </c>
      <c r="N36" s="12"/>
      <c r="O36" s="20">
        <v>30595303</v>
      </c>
      <c r="P36" s="12"/>
      <c r="Q36" s="20">
        <v>34614974</v>
      </c>
      <c r="R36" s="12"/>
      <c r="S36" s="20">
        <v>36584477</v>
      </c>
    </row>
    <row r="37" spans="1:19" x14ac:dyDescent="0.2">
      <c r="A37" s="12"/>
      <c r="B37" s="12"/>
      <c r="C37" s="27"/>
      <c r="D37" s="27"/>
      <c r="E37" s="7"/>
      <c r="F37" s="12"/>
      <c r="G37" s="7"/>
      <c r="H37" s="12"/>
      <c r="I37" s="7"/>
      <c r="J37" s="12"/>
      <c r="K37" s="7"/>
      <c r="L37" s="12"/>
      <c r="M37" s="7"/>
      <c r="N37" s="12"/>
      <c r="O37" s="7"/>
      <c r="P37" s="12"/>
      <c r="Q37" s="7"/>
      <c r="R37" s="12"/>
      <c r="S37" s="7"/>
    </row>
    <row r="38" spans="1:19" ht="15" x14ac:dyDescent="0.35">
      <c r="A38" s="12"/>
      <c r="B38" s="12"/>
      <c r="C38" s="27" t="s">
        <v>23</v>
      </c>
      <c r="D38" s="27"/>
      <c r="E38" s="36">
        <f>+E34+E36</f>
        <v>27878090</v>
      </c>
      <c r="F38" s="12"/>
      <c r="G38" s="36">
        <f>+G34+G36</f>
        <v>27400942</v>
      </c>
      <c r="H38" s="12"/>
      <c r="I38" s="36">
        <f>+I34+I36</f>
        <v>28701050</v>
      </c>
      <c r="J38" s="12"/>
      <c r="K38" s="36">
        <f>+K34+K36</f>
        <v>32317603</v>
      </c>
      <c r="L38" s="12"/>
      <c r="M38" s="36">
        <f>+M34+M36</f>
        <v>30595303</v>
      </c>
      <c r="N38" s="12"/>
      <c r="O38" s="36">
        <f>+O34+O36</f>
        <v>34614974</v>
      </c>
      <c r="P38" s="12"/>
      <c r="Q38" s="36">
        <f>+Q34+Q36</f>
        <v>36584477</v>
      </c>
      <c r="R38" s="12"/>
      <c r="S38" s="36">
        <f>+S34+S36</f>
        <v>40433652</v>
      </c>
    </row>
    <row r="39" spans="1:19" x14ac:dyDescent="0.2">
      <c r="A39" s="12"/>
      <c r="B39" s="12"/>
      <c r="C39" s="13"/>
      <c r="D39" s="13"/>
      <c r="E39" s="7"/>
      <c r="F39" s="12"/>
      <c r="G39" s="7"/>
      <c r="H39" s="12"/>
      <c r="I39" s="7"/>
      <c r="J39" s="12"/>
      <c r="K39" s="7"/>
      <c r="L39" s="12"/>
      <c r="M39" s="7"/>
      <c r="N39" s="12"/>
      <c r="O39" s="7"/>
      <c r="P39" s="12"/>
      <c r="Q39" s="7"/>
      <c r="R39" s="12"/>
      <c r="S39" s="7"/>
    </row>
    <row r="40" spans="1:19" x14ac:dyDescent="0.2">
      <c r="A40" s="12"/>
      <c r="B40" s="18" t="s">
        <v>24</v>
      </c>
      <c r="C40" s="13"/>
      <c r="D40" s="13"/>
      <c r="E40" s="40">
        <f>+E23-E38</f>
        <v>2666690</v>
      </c>
      <c r="F40" s="12"/>
      <c r="G40" s="40">
        <f>+G23-G38</f>
        <v>4669268</v>
      </c>
      <c r="H40" s="12"/>
      <c r="I40" s="40">
        <f>+I23-I38</f>
        <v>4448062</v>
      </c>
      <c r="J40" s="12"/>
      <c r="K40" s="40">
        <f>+K23-K38</f>
        <v>2462225</v>
      </c>
      <c r="L40" s="12"/>
      <c r="M40" s="40">
        <f>+M23-M38</f>
        <v>5397521</v>
      </c>
      <c r="N40" s="12"/>
      <c r="O40" s="40">
        <f>+O23-O38</f>
        <v>2848012</v>
      </c>
      <c r="P40" s="12"/>
      <c r="Q40" s="40">
        <f>+Q23-Q38</f>
        <v>2051884</v>
      </c>
      <c r="R40" s="12"/>
      <c r="S40" s="40">
        <f>+S23-S38</f>
        <v>-14700</v>
      </c>
    </row>
    <row r="41" spans="1:19" x14ac:dyDescent="0.2">
      <c r="A41" s="12"/>
      <c r="B41" s="12"/>
      <c r="C41" s="13"/>
      <c r="D41" s="13"/>
      <c r="E41" s="7"/>
      <c r="F41" s="12"/>
      <c r="G41" s="7"/>
      <c r="H41" s="12"/>
      <c r="I41" s="7"/>
      <c r="J41" s="12"/>
      <c r="K41" s="7"/>
      <c r="L41" s="12"/>
      <c r="M41" s="7"/>
      <c r="N41" s="12"/>
      <c r="O41" s="7"/>
      <c r="P41" s="12"/>
      <c r="Q41" s="7"/>
      <c r="R41" s="12"/>
      <c r="S41" s="7"/>
    </row>
    <row r="42" spans="1:19" x14ac:dyDescent="0.2">
      <c r="A42" s="12"/>
      <c r="B42" s="18" t="s">
        <v>25</v>
      </c>
      <c r="C42" s="13"/>
      <c r="D42" s="13"/>
      <c r="E42" s="7"/>
      <c r="F42" s="12"/>
      <c r="G42" s="7"/>
      <c r="H42" s="12"/>
      <c r="I42" s="7"/>
      <c r="J42" s="12"/>
      <c r="K42" s="7"/>
      <c r="L42" s="12"/>
      <c r="M42" s="7"/>
      <c r="N42" s="12"/>
      <c r="O42" s="7"/>
      <c r="P42" s="12"/>
      <c r="Q42" s="7"/>
      <c r="R42" s="12"/>
      <c r="S42" s="7"/>
    </row>
    <row r="43" spans="1:19" x14ac:dyDescent="0.2">
      <c r="A43" s="12"/>
      <c r="B43" s="30" t="s">
        <v>26</v>
      </c>
      <c r="C43" s="13"/>
      <c r="D43" s="13"/>
      <c r="E43" s="41">
        <f>+E38/E23</f>
        <v>0.9126957208400257</v>
      </c>
      <c r="F43" s="12"/>
      <c r="G43" s="41">
        <f>+G38/G23</f>
        <v>0.85440481992478379</v>
      </c>
      <c r="H43" s="12"/>
      <c r="I43" s="41">
        <f>+I38/I23</f>
        <v>0.86581655641333621</v>
      </c>
      <c r="J43" s="12"/>
      <c r="K43" s="41">
        <f>+K38/K23</f>
        <v>0.92920537157343042</v>
      </c>
      <c r="L43" s="12"/>
      <c r="M43" s="41">
        <f>+M38/M23</f>
        <v>0.85003896887890762</v>
      </c>
      <c r="N43" s="12"/>
      <c r="O43" s="41">
        <f>+O38/O23</f>
        <v>0.92397797655531244</v>
      </c>
      <c r="P43" s="12"/>
      <c r="Q43" s="41">
        <f>+Q38/Q23</f>
        <v>0.9468924104938351</v>
      </c>
      <c r="R43" s="12"/>
      <c r="S43" s="41">
        <f>+S38/S23</f>
        <v>1.0003636907755551</v>
      </c>
    </row>
    <row r="44" spans="1:19" x14ac:dyDescent="0.2">
      <c r="A44" s="12"/>
      <c r="B44" s="12"/>
      <c r="C44" s="13"/>
      <c r="D44" s="13"/>
      <c r="E44" s="7"/>
      <c r="F44" s="12"/>
      <c r="G44" s="7"/>
      <c r="H44" s="12"/>
      <c r="I44" s="7"/>
      <c r="J44" s="12"/>
      <c r="K44" s="7"/>
      <c r="L44" s="12"/>
      <c r="M44" s="7"/>
      <c r="N44" s="12"/>
      <c r="O44" s="7"/>
      <c r="P44" s="12"/>
      <c r="Q44" s="7"/>
      <c r="R44" s="12"/>
      <c r="S44" s="7"/>
    </row>
    <row r="45" spans="1:19" x14ac:dyDescent="0.2">
      <c r="A45" s="12"/>
      <c r="B45" s="18" t="s">
        <v>57</v>
      </c>
      <c r="C45" s="13"/>
      <c r="D45" s="13"/>
      <c r="E45" s="40">
        <v>6521784</v>
      </c>
      <c r="F45" s="12"/>
      <c r="G45" s="40">
        <v>7282870</v>
      </c>
      <c r="H45" s="12"/>
      <c r="I45" s="40">
        <v>7403837</v>
      </c>
      <c r="J45" s="12"/>
      <c r="K45" s="40">
        <v>7633333</v>
      </c>
      <c r="L45" s="12"/>
      <c r="M45" s="40">
        <v>7617786</v>
      </c>
      <c r="N45" s="12"/>
      <c r="O45" s="40">
        <v>7450724</v>
      </c>
      <c r="P45" s="12"/>
      <c r="Q45" s="40">
        <v>7964453</v>
      </c>
      <c r="R45" s="12"/>
      <c r="S45" s="40">
        <v>8244184</v>
      </c>
    </row>
    <row r="46" spans="1:19" x14ac:dyDescent="0.2">
      <c r="A46" s="12"/>
      <c r="B46" s="12"/>
      <c r="C46" s="13"/>
      <c r="D46" s="13"/>
      <c r="E46" s="7"/>
      <c r="F46" s="12"/>
      <c r="G46" s="7"/>
      <c r="H46" s="12"/>
      <c r="I46" s="7"/>
      <c r="J46" s="12"/>
      <c r="K46" s="7"/>
      <c r="L46" s="12"/>
      <c r="M46" s="7"/>
      <c r="N46" s="12"/>
      <c r="O46" s="7"/>
      <c r="P46" s="12"/>
      <c r="Q46" s="7"/>
      <c r="R46" s="12"/>
      <c r="S46" s="7"/>
    </row>
    <row r="47" spans="1:19" x14ac:dyDescent="0.2">
      <c r="B47" s="18" t="s">
        <v>27</v>
      </c>
      <c r="E47" s="31"/>
      <c r="I47" s="31"/>
      <c r="K47" s="31"/>
      <c r="M47" s="31"/>
      <c r="O47" s="31"/>
      <c r="Q47" s="31"/>
      <c r="S47" s="31"/>
    </row>
    <row r="48" spans="1:19" x14ac:dyDescent="0.2">
      <c r="B48" s="30" t="s">
        <v>59</v>
      </c>
      <c r="E48" s="42">
        <f>+E40/E45</f>
        <v>0.40888965350585055</v>
      </c>
      <c r="G48" s="42">
        <f>+G40/G45</f>
        <v>0.64113021377561319</v>
      </c>
      <c r="I48" s="42">
        <f>+I40/I45</f>
        <v>0.60077794797481365</v>
      </c>
      <c r="K48" s="42">
        <f>+K40/K45</f>
        <v>0.32256224115992321</v>
      </c>
      <c r="M48" s="42">
        <f>+M40/M45</f>
        <v>0.70854195694129507</v>
      </c>
      <c r="O48" s="42">
        <f>+O40/O45</f>
        <v>0.38224634277152125</v>
      </c>
      <c r="Q48" s="42">
        <f>+Q40/Q45</f>
        <v>0.25763024780232868</v>
      </c>
      <c r="S48" s="42">
        <f>+S40/S45</f>
        <v>-1.7830751957986382E-3</v>
      </c>
    </row>
    <row r="49" spans="1:5" x14ac:dyDescent="0.2">
      <c r="B49" s="30"/>
    </row>
    <row r="50" spans="1:5" x14ac:dyDescent="0.2">
      <c r="B50" s="30"/>
    </row>
    <row r="51" spans="1:5" ht="9.75" customHeight="1" x14ac:dyDescent="0.2">
      <c r="B51" s="30"/>
    </row>
    <row r="52" spans="1:5" x14ac:dyDescent="0.2">
      <c r="A52" s="1" t="s">
        <v>28</v>
      </c>
      <c r="C52" s="1" t="s">
        <v>62</v>
      </c>
      <c r="D52" s="1"/>
      <c r="E52" s="1"/>
    </row>
    <row r="53" spans="1:5" x14ac:dyDescent="0.2">
      <c r="C53" s="1" t="s">
        <v>63</v>
      </c>
      <c r="D53" s="1"/>
      <c r="E53" s="1"/>
    </row>
    <row r="54" spans="1:5" ht="4.5" customHeight="1" x14ac:dyDescent="0.2"/>
    <row r="55" spans="1:5" x14ac:dyDescent="0.2">
      <c r="A55" s="1" t="s">
        <v>0</v>
      </c>
    </row>
  </sheetData>
  <mergeCells count="2">
    <mergeCell ref="E7:I7"/>
    <mergeCell ref="K7:S7"/>
  </mergeCells>
  <pageMargins left="0.5" right="0.5" top="0.5" bottom="0.7" header="0.5" footer="0.5"/>
  <pageSetup firstPageNumber="94" orientation="portrait" useFirstPageNumber="1" r:id="rId1"/>
  <headerFooter>
    <oddFooter>&amp;C&amp;P</oddFooter>
  </headerFooter>
  <colBreaks count="1" manualBreakCount="1">
    <brk id="9" max="1048575" man="1"/>
  </colBreaks>
  <ignoredErrors>
    <ignoredError sqref="E8:G8 I8 K8 M8 O8 Q8 S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1"/>
  <sheetViews>
    <sheetView zoomScaleNormal="100" workbookViewId="0">
      <selection activeCell="T11" sqref="T11"/>
    </sheetView>
  </sheetViews>
  <sheetFormatPr defaultRowHeight="12.75" x14ac:dyDescent="0.2"/>
  <cols>
    <col min="1" max="1" width="1.28515625" customWidth="1"/>
    <col min="2" max="2" width="5.28515625" customWidth="1"/>
    <col min="3" max="3" width="36.85546875" customWidth="1"/>
    <col min="4" max="4" width="5" customWidth="1"/>
    <col min="5" max="5" width="14.85546875" customWidth="1"/>
    <col min="6" max="6" width="2.140625" customWidth="1"/>
    <col min="7" max="7" width="14.85546875" customWidth="1"/>
    <col min="8" max="8" width="2.140625" customWidth="1"/>
    <col min="9" max="9" width="14.85546875" customWidth="1"/>
    <col min="10" max="10" width="2.140625" customWidth="1"/>
    <col min="11" max="11" width="14.85546875" customWidth="1"/>
    <col min="12" max="12" width="2.140625" customWidth="1"/>
    <col min="13" max="13" width="14.85546875" customWidth="1"/>
    <col min="14" max="14" width="2.140625" customWidth="1"/>
    <col min="15" max="15" width="14.85546875" customWidth="1"/>
    <col min="16" max="16" width="2.140625" customWidth="1"/>
    <col min="17" max="17" width="14.85546875" customWidth="1"/>
    <col min="18" max="18" width="2.140625" customWidth="1"/>
    <col min="19" max="19" width="14.85546875" customWidth="1"/>
    <col min="20" max="20" width="2.140625" customWidth="1"/>
    <col min="21" max="21" width="10.42578125" customWidth="1"/>
  </cols>
  <sheetData>
    <row r="1" spans="1:21" ht="15" x14ac:dyDescent="0.2">
      <c r="A1" s="2" t="s">
        <v>33</v>
      </c>
      <c r="B1" s="3"/>
      <c r="C1" s="4"/>
      <c r="D1" s="4"/>
      <c r="E1" s="46"/>
      <c r="F1" s="3"/>
      <c r="G1" s="5"/>
      <c r="H1" s="6"/>
      <c r="I1" s="7"/>
      <c r="J1" s="7"/>
      <c r="K1" s="7"/>
      <c r="L1" s="7"/>
      <c r="M1" s="7"/>
      <c r="N1" s="7"/>
      <c r="O1" s="7"/>
    </row>
    <row r="2" spans="1:21" x14ac:dyDescent="0.2">
      <c r="A2" s="9" t="s">
        <v>36</v>
      </c>
      <c r="B2" s="3"/>
      <c r="C2" s="3"/>
      <c r="D2" s="3"/>
      <c r="E2" s="3"/>
      <c r="F2" s="3"/>
      <c r="G2" s="3"/>
      <c r="H2" s="3"/>
      <c r="I2" s="7"/>
      <c r="J2" s="7"/>
      <c r="K2" s="7"/>
      <c r="L2" s="7"/>
      <c r="M2" s="7"/>
      <c r="N2" s="7"/>
      <c r="O2" s="7"/>
    </row>
    <row r="3" spans="1:21" x14ac:dyDescent="0.2">
      <c r="A3" s="9" t="s">
        <v>40</v>
      </c>
      <c r="B3" s="3"/>
      <c r="C3" s="3"/>
      <c r="D3" s="3"/>
      <c r="E3" s="3"/>
      <c r="F3" s="3"/>
      <c r="G3" s="3"/>
      <c r="H3" s="3"/>
      <c r="I3" s="7"/>
      <c r="J3" s="7"/>
      <c r="K3" s="7"/>
      <c r="L3" s="7"/>
      <c r="M3" s="7"/>
      <c r="N3" s="7"/>
      <c r="O3" s="7"/>
    </row>
    <row r="4" spans="1:21" x14ac:dyDescent="0.2">
      <c r="A4" s="9" t="s">
        <v>29</v>
      </c>
      <c r="B4" s="3"/>
      <c r="C4" s="3"/>
      <c r="D4" s="3"/>
      <c r="E4" s="3"/>
      <c r="F4" s="3"/>
      <c r="G4" s="3"/>
      <c r="H4" s="3"/>
      <c r="I4" s="7"/>
      <c r="J4" s="7"/>
      <c r="K4" s="7"/>
      <c r="L4" s="7"/>
      <c r="M4" s="7"/>
      <c r="N4" s="7"/>
      <c r="O4" s="7"/>
    </row>
    <row r="5" spans="1:21" ht="13.5" thickBot="1" x14ac:dyDescent="0.25">
      <c r="A5" s="10"/>
      <c r="B5" s="10"/>
      <c r="C5" s="10"/>
      <c r="D5" s="10"/>
      <c r="E5" s="10"/>
      <c r="F5" s="10"/>
      <c r="G5" s="10"/>
      <c r="H5" s="10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2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21" ht="15" x14ac:dyDescent="0.35">
      <c r="A7" s="12"/>
      <c r="B7" s="12"/>
      <c r="C7" s="12"/>
      <c r="D7" s="12"/>
      <c r="E7" s="53" t="s">
        <v>41</v>
      </c>
      <c r="F7" s="53"/>
      <c r="G7" s="53"/>
      <c r="H7" s="53"/>
      <c r="I7" s="53"/>
      <c r="J7" s="48"/>
      <c r="K7" s="53" t="s">
        <v>41</v>
      </c>
      <c r="L7" s="53"/>
      <c r="M7" s="53"/>
      <c r="N7" s="53"/>
      <c r="O7" s="53"/>
      <c r="P7" s="53"/>
      <c r="Q7" s="53"/>
      <c r="R7" s="53"/>
      <c r="S7" s="53"/>
    </row>
    <row r="8" spans="1:21" ht="15" x14ac:dyDescent="0.2">
      <c r="A8" s="12"/>
      <c r="B8" s="12"/>
      <c r="C8" s="12"/>
      <c r="D8" s="12"/>
      <c r="E8" s="14" t="s">
        <v>1</v>
      </c>
      <c r="G8" s="14" t="s">
        <v>34</v>
      </c>
      <c r="H8" s="12"/>
      <c r="I8" s="14" t="s">
        <v>37</v>
      </c>
      <c r="J8" s="12"/>
      <c r="K8" s="14" t="s">
        <v>38</v>
      </c>
      <c r="L8" s="12"/>
      <c r="M8" s="14" t="s">
        <v>55</v>
      </c>
      <c r="N8" s="12"/>
      <c r="O8" s="14" t="s">
        <v>56</v>
      </c>
      <c r="Q8" s="14" t="s">
        <v>58</v>
      </c>
      <c r="S8" s="14" t="s">
        <v>70</v>
      </c>
    </row>
    <row r="9" spans="1:21" ht="39.75" customHeight="1" x14ac:dyDescent="0.2">
      <c r="A9" s="12"/>
      <c r="B9" s="15"/>
      <c r="C9" s="32" t="s">
        <v>30</v>
      </c>
      <c r="D9" s="32"/>
      <c r="E9" s="21">
        <v>733848</v>
      </c>
      <c r="G9" s="21">
        <v>723264</v>
      </c>
      <c r="H9" s="12"/>
      <c r="I9" s="40">
        <f>674408+65479+16458</f>
        <v>756345</v>
      </c>
      <c r="J9" s="12"/>
      <c r="K9" s="40">
        <v>729678</v>
      </c>
      <c r="L9" s="12"/>
      <c r="M9" s="40">
        <v>729035</v>
      </c>
      <c r="N9" s="12"/>
      <c r="O9" s="40">
        <v>749247</v>
      </c>
      <c r="Q9" s="40">
        <v>701118</v>
      </c>
      <c r="S9" s="40">
        <v>753637</v>
      </c>
    </row>
    <row r="10" spans="1:21" ht="15" x14ac:dyDescent="0.35">
      <c r="A10" s="12"/>
      <c r="B10" s="22"/>
      <c r="C10" s="12"/>
      <c r="D10" s="12"/>
      <c r="E10" s="33"/>
      <c r="G10" s="33"/>
      <c r="H10" s="12"/>
      <c r="I10" s="37"/>
      <c r="J10" s="12"/>
      <c r="K10" s="37"/>
      <c r="L10" s="12"/>
      <c r="M10" s="37"/>
      <c r="N10" s="12"/>
      <c r="O10" s="37"/>
      <c r="Q10" s="37"/>
      <c r="S10" s="37"/>
    </row>
    <row r="11" spans="1:21" ht="25.5" x14ac:dyDescent="0.35">
      <c r="A11" s="12"/>
      <c r="B11" s="15"/>
      <c r="C11" s="43" t="s">
        <v>31</v>
      </c>
      <c r="D11" s="32"/>
      <c r="E11" s="34">
        <v>-751736</v>
      </c>
      <c r="G11" s="34">
        <f>-660439-63264-16518</f>
        <v>-740221</v>
      </c>
      <c r="H11" s="12"/>
      <c r="I11" s="34">
        <f>-690121-67005-16841</f>
        <v>-773967</v>
      </c>
      <c r="J11" s="12"/>
      <c r="K11" s="34">
        <v>-747195</v>
      </c>
      <c r="L11" s="12"/>
      <c r="M11" s="34">
        <v>-773967</v>
      </c>
      <c r="N11" s="12"/>
      <c r="O11" s="34">
        <f>-673767-73560-19114</f>
        <v>-766441</v>
      </c>
      <c r="Q11" s="34">
        <v>-722206</v>
      </c>
      <c r="S11" s="34">
        <v>-777997</v>
      </c>
    </row>
    <row r="12" spans="1:21" ht="15" x14ac:dyDescent="0.35">
      <c r="A12" s="12"/>
      <c r="B12" s="22"/>
      <c r="C12" s="12"/>
      <c r="D12" s="12"/>
      <c r="E12" s="33"/>
      <c r="G12" s="33"/>
      <c r="H12" s="12"/>
      <c r="I12" s="37"/>
      <c r="J12" s="12"/>
      <c r="K12" s="37"/>
      <c r="L12" s="12"/>
      <c r="M12" s="37"/>
      <c r="N12" s="12"/>
      <c r="O12" s="37"/>
      <c r="Q12" s="37"/>
      <c r="S12" s="37"/>
    </row>
    <row r="13" spans="1:21" ht="15" x14ac:dyDescent="0.35">
      <c r="A13" s="12"/>
      <c r="B13" s="22"/>
      <c r="C13" s="35" t="s">
        <v>32</v>
      </c>
      <c r="D13" s="35"/>
      <c r="E13" s="36">
        <f>SUM(E9:E11)</f>
        <v>-17888</v>
      </c>
      <c r="G13" s="36">
        <f>SUM(G9:G11)</f>
        <v>-16957</v>
      </c>
      <c r="H13" s="12"/>
      <c r="I13" s="36">
        <f>SUM(I9:I11)</f>
        <v>-17622</v>
      </c>
      <c r="J13" s="12"/>
      <c r="K13" s="36">
        <f>SUM(K9:K11)</f>
        <v>-17517</v>
      </c>
      <c r="L13" s="12"/>
      <c r="M13" s="36">
        <f>SUM(M9:M11)</f>
        <v>-44932</v>
      </c>
      <c r="N13" s="12"/>
      <c r="O13" s="36">
        <f>SUM(O9:O11)</f>
        <v>-17194</v>
      </c>
      <c r="Q13" s="36">
        <f>SUM(Q9:Q11)</f>
        <v>-21088</v>
      </c>
      <c r="S13" s="36">
        <f>SUM(S9:S11)</f>
        <v>-24360</v>
      </c>
    </row>
    <row r="14" spans="1:21" ht="15" x14ac:dyDescent="0.35">
      <c r="A14" s="12"/>
      <c r="B14" s="22"/>
      <c r="C14" s="37"/>
      <c r="D14" s="37"/>
      <c r="E14" s="36"/>
      <c r="G14" s="36"/>
      <c r="H14" s="12"/>
      <c r="I14" s="40"/>
      <c r="J14" s="12"/>
      <c r="K14" s="40"/>
      <c r="L14" s="12"/>
      <c r="M14" s="40"/>
      <c r="N14" s="12"/>
      <c r="O14" s="40"/>
      <c r="Q14" s="40"/>
      <c r="S14" s="40"/>
    </row>
    <row r="15" spans="1:21" x14ac:dyDescent="0.2">
      <c r="A15" s="12"/>
      <c r="B15" s="15"/>
      <c r="C15" s="32" t="s">
        <v>61</v>
      </c>
      <c r="D15" s="32"/>
      <c r="E15" s="21">
        <v>6930006</v>
      </c>
      <c r="G15" s="21">
        <f>6541130+626933+164005</f>
        <v>7332068</v>
      </c>
      <c r="H15" s="12"/>
      <c r="I15" s="40">
        <f>6831707+663413+166563</f>
        <v>7661683</v>
      </c>
      <c r="J15" s="21"/>
      <c r="K15" s="40">
        <f>6663201+657202+199218</f>
        <v>7519621</v>
      </c>
      <c r="L15" s="12"/>
      <c r="M15" s="40">
        <v>7465829</v>
      </c>
      <c r="N15" s="12"/>
      <c r="O15" s="40">
        <f>6867745+749460+194703</f>
        <v>7811908</v>
      </c>
      <c r="Q15" s="40">
        <v>7212160</v>
      </c>
      <c r="S15" s="40">
        <v>7982505</v>
      </c>
    </row>
    <row r="16" spans="1:21" x14ac:dyDescent="0.2">
      <c r="A16" s="12"/>
      <c r="B16" s="12"/>
      <c r="C16" s="12"/>
      <c r="D16" s="12"/>
      <c r="E16" s="12"/>
      <c r="G16" s="12"/>
      <c r="H16" s="12"/>
      <c r="I16" s="12"/>
      <c r="J16" s="12"/>
      <c r="K16" s="12"/>
      <c r="L16" s="12"/>
      <c r="M16" s="12"/>
      <c r="N16" s="12"/>
      <c r="O16" s="12"/>
      <c r="Q16" s="12"/>
      <c r="S16" s="12"/>
    </row>
    <row r="17" spans="1:19" ht="25.5" x14ac:dyDescent="0.2">
      <c r="A17" s="12"/>
      <c r="B17" s="12"/>
      <c r="C17" s="32" t="s">
        <v>60</v>
      </c>
      <c r="D17" s="32"/>
      <c r="E17" s="38">
        <f>-E11/E15</f>
        <v>0.1084755193574147</v>
      </c>
      <c r="G17" s="38">
        <f>-G11/G15</f>
        <v>0.10095664688325313</v>
      </c>
      <c r="H17" s="12"/>
      <c r="I17" s="41">
        <f>-I11/I15</f>
        <v>0.10101788340760118</v>
      </c>
      <c r="J17" s="12"/>
      <c r="K17" s="41">
        <f>-K11/K15</f>
        <v>9.936604517701092E-2</v>
      </c>
      <c r="L17" s="12"/>
      <c r="M17" s="41">
        <f>-M11/M15</f>
        <v>0.10366792488818054</v>
      </c>
      <c r="N17" s="12"/>
      <c r="O17" s="41">
        <f>-O11/O15</f>
        <v>9.8111882526010288E-2</v>
      </c>
      <c r="Q17" s="41">
        <f>-Q11/Q15</f>
        <v>0.10013726816931405</v>
      </c>
      <c r="S17" s="41">
        <f>-S11/S15</f>
        <v>9.7462763881763934E-2</v>
      </c>
    </row>
    <row r="18" spans="1:19" x14ac:dyDescent="0.2">
      <c r="A18" s="12"/>
      <c r="B18" s="29"/>
      <c r="C18" s="39"/>
      <c r="D18" s="39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9" x14ac:dyDescent="0.2">
      <c r="A19" s="12"/>
      <c r="B19" s="12"/>
      <c r="C19" s="39"/>
      <c r="D19" s="39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9" x14ac:dyDescent="0.2">
      <c r="A20" s="12"/>
      <c r="B20" s="12"/>
      <c r="C20" s="39"/>
      <c r="D20" s="39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9" x14ac:dyDescent="0.2">
      <c r="A21" s="1" t="s">
        <v>28</v>
      </c>
      <c r="C21" s="1" t="s">
        <v>64</v>
      </c>
      <c r="D21" s="1"/>
    </row>
    <row r="22" spans="1:19" x14ac:dyDescent="0.2">
      <c r="C22" s="1" t="s">
        <v>65</v>
      </c>
      <c r="D22" s="1"/>
    </row>
    <row r="25" spans="1:19" x14ac:dyDescent="0.2">
      <c r="C25" s="44"/>
      <c r="D25" s="44"/>
    </row>
    <row r="36" spans="3:7" ht="15" x14ac:dyDescent="0.35">
      <c r="C36" s="54"/>
      <c r="D36" s="54"/>
      <c r="E36" s="54"/>
      <c r="F36" s="54"/>
      <c r="G36" s="45"/>
    </row>
    <row r="38" spans="3:7" x14ac:dyDescent="0.2">
      <c r="C38" s="19"/>
      <c r="D38" s="1"/>
    </row>
    <row r="39" spans="3:7" x14ac:dyDescent="0.2">
      <c r="C39" s="19"/>
      <c r="D39" s="1"/>
    </row>
    <row r="40" spans="3:7" x14ac:dyDescent="0.2">
      <c r="C40" s="19"/>
      <c r="D40" s="1"/>
    </row>
    <row r="41" spans="3:7" x14ac:dyDescent="0.2">
      <c r="C41" s="19"/>
      <c r="D41" s="1"/>
    </row>
    <row r="42" spans="3:7" x14ac:dyDescent="0.2">
      <c r="C42" s="19"/>
      <c r="D42" s="1"/>
    </row>
    <row r="43" spans="3:7" x14ac:dyDescent="0.2">
      <c r="C43" s="19"/>
      <c r="D43" s="1"/>
    </row>
    <row r="44" spans="3:7" x14ac:dyDescent="0.2">
      <c r="C44" s="19"/>
      <c r="D44" s="1"/>
    </row>
    <row r="45" spans="3:7" x14ac:dyDescent="0.2">
      <c r="D45" s="1"/>
    </row>
    <row r="51" spans="1:1" x14ac:dyDescent="0.2">
      <c r="A51" s="1" t="s">
        <v>0</v>
      </c>
    </row>
  </sheetData>
  <mergeCells count="3">
    <mergeCell ref="C36:F36"/>
    <mergeCell ref="E7:I7"/>
    <mergeCell ref="K7:S7"/>
  </mergeCells>
  <pageMargins left="0.5" right="0.5" top="0.5" bottom="0.7" header="0.5" footer="0.5"/>
  <pageSetup firstPageNumber="96" orientation="portrait" useFirstPageNumber="1" r:id="rId1"/>
  <headerFooter>
    <oddFooter>&amp;C&amp;P</oddFooter>
  </headerFooter>
  <ignoredErrors>
    <ignoredError sqref="E8:G8 I8 K8 M8:O8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5"/>
  <sheetViews>
    <sheetView topLeftCell="A23" zoomScaleNormal="100" workbookViewId="0">
      <selection activeCell="C50" sqref="C50"/>
    </sheetView>
  </sheetViews>
  <sheetFormatPr defaultRowHeight="12.75" x14ac:dyDescent="0.2"/>
  <cols>
    <col min="1" max="1" width="1.28515625" customWidth="1"/>
    <col min="2" max="2" width="5.28515625" customWidth="1"/>
    <col min="3" max="3" width="41.7109375" style="19" customWidth="1"/>
    <col min="4" max="4" width="2.140625" customWidth="1"/>
    <col min="5" max="5" width="15.140625" style="31" customWidth="1"/>
    <col min="6" max="6" width="0.85546875" customWidth="1"/>
    <col min="7" max="7" width="15.140625" customWidth="1"/>
    <col min="8" max="8" width="0.85546875" customWidth="1"/>
    <col min="9" max="9" width="15.140625" customWidth="1"/>
    <col min="10" max="10" width="1.85546875" customWidth="1"/>
    <col min="11" max="11" width="14.85546875" customWidth="1"/>
    <col min="12" max="12" width="0.85546875" customWidth="1"/>
    <col min="13" max="13" width="14.85546875" customWidth="1"/>
    <col min="14" max="14" width="0.85546875" customWidth="1"/>
    <col min="15" max="15" width="14.85546875" customWidth="1"/>
    <col min="16" max="16" width="3.28515625" customWidth="1"/>
  </cols>
  <sheetData>
    <row r="1" spans="1:21" ht="15" x14ac:dyDescent="0.2">
      <c r="A1" s="2" t="s">
        <v>33</v>
      </c>
      <c r="B1" s="3"/>
      <c r="C1" s="4"/>
      <c r="D1" s="3"/>
      <c r="E1" s="3"/>
      <c r="F1" s="3"/>
      <c r="G1" s="7"/>
      <c r="H1" s="7"/>
      <c r="I1" s="7"/>
    </row>
    <row r="2" spans="1:21" x14ac:dyDescent="0.2">
      <c r="A2" s="9" t="s">
        <v>42</v>
      </c>
      <c r="B2" s="3"/>
      <c r="C2" s="4"/>
      <c r="D2" s="3"/>
      <c r="E2" s="3"/>
      <c r="F2" s="3"/>
      <c r="G2" s="7"/>
      <c r="H2" s="7"/>
      <c r="I2" s="7"/>
    </row>
    <row r="3" spans="1:21" x14ac:dyDescent="0.2">
      <c r="A3" s="9" t="s">
        <v>43</v>
      </c>
      <c r="B3" s="3"/>
      <c r="C3" s="4"/>
      <c r="D3" s="3"/>
      <c r="E3" s="3"/>
      <c r="F3" s="3"/>
      <c r="G3" s="7"/>
      <c r="H3" s="7"/>
      <c r="I3" s="7"/>
    </row>
    <row r="4" spans="1:21" x14ac:dyDescent="0.2">
      <c r="A4" s="9" t="s">
        <v>3</v>
      </c>
      <c r="B4" s="3"/>
      <c r="C4" s="4"/>
      <c r="D4" s="3"/>
      <c r="E4" s="3"/>
      <c r="F4" s="3"/>
      <c r="G4" s="7"/>
      <c r="H4" s="7"/>
      <c r="I4" s="7"/>
    </row>
    <row r="5" spans="1:21" ht="13.5" thickBot="1" x14ac:dyDescent="0.25">
      <c r="A5" s="10"/>
      <c r="B5" s="10"/>
      <c r="C5" s="11"/>
      <c r="D5" s="10"/>
      <c r="E5" s="10"/>
      <c r="F5" s="10"/>
      <c r="G5" s="47"/>
      <c r="H5" s="47"/>
      <c r="I5" s="47"/>
      <c r="J5" s="47"/>
      <c r="K5" s="47"/>
      <c r="L5" s="47"/>
      <c r="M5" s="47"/>
      <c r="N5" s="47"/>
      <c r="O5" s="47"/>
      <c r="P5" s="47"/>
      <c r="Q5" s="51"/>
      <c r="R5" s="51"/>
      <c r="S5" s="51"/>
      <c r="T5" s="51"/>
      <c r="U5" s="51"/>
    </row>
    <row r="6" spans="1:21" x14ac:dyDescent="0.2">
      <c r="A6" s="12"/>
      <c r="B6" s="12"/>
      <c r="C6" s="13"/>
      <c r="D6" s="12"/>
      <c r="E6" s="7"/>
      <c r="F6" s="12"/>
      <c r="G6" s="12"/>
      <c r="H6" s="12"/>
      <c r="I6" s="12"/>
    </row>
    <row r="7" spans="1:21" ht="15" x14ac:dyDescent="0.35">
      <c r="A7" s="12"/>
      <c r="B7" s="12"/>
      <c r="C7" s="13"/>
      <c r="D7" s="12"/>
      <c r="E7" s="55" t="s">
        <v>39</v>
      </c>
      <c r="F7" s="55"/>
      <c r="G7" s="55"/>
      <c r="H7" s="55"/>
      <c r="I7" s="55"/>
      <c r="K7" s="54" t="s">
        <v>39</v>
      </c>
      <c r="L7" s="54"/>
      <c r="M7" s="54"/>
    </row>
    <row r="8" spans="1:21" ht="15" x14ac:dyDescent="0.2">
      <c r="A8" s="12"/>
      <c r="B8" s="12"/>
      <c r="C8" s="13"/>
      <c r="D8" s="12"/>
      <c r="E8" s="14" t="s">
        <v>37</v>
      </c>
      <c r="F8" s="12"/>
      <c r="G8" s="14" t="s">
        <v>38</v>
      </c>
      <c r="H8" s="12"/>
      <c r="I8" s="14" t="s">
        <v>55</v>
      </c>
      <c r="K8" s="14" t="s">
        <v>56</v>
      </c>
      <c r="M8" s="14" t="s">
        <v>58</v>
      </c>
    </row>
    <row r="9" spans="1:21" x14ac:dyDescent="0.2">
      <c r="A9" s="12"/>
      <c r="B9" s="15"/>
      <c r="C9" s="16"/>
      <c r="D9" s="12"/>
      <c r="E9" s="17"/>
      <c r="F9" s="12"/>
      <c r="G9" s="17"/>
      <c r="H9" s="12"/>
      <c r="I9" s="17"/>
      <c r="K9" s="17"/>
      <c r="M9" s="17"/>
    </row>
    <row r="10" spans="1:21" ht="15" x14ac:dyDescent="0.35">
      <c r="A10" s="12"/>
      <c r="B10" s="18" t="s">
        <v>44</v>
      </c>
      <c r="D10" s="12"/>
      <c r="E10" s="20"/>
      <c r="F10" s="12"/>
      <c r="G10" s="20"/>
      <c r="H10" s="12"/>
      <c r="I10" s="20"/>
      <c r="K10" s="20"/>
      <c r="M10" s="20"/>
    </row>
    <row r="11" spans="1:21" x14ac:dyDescent="0.2">
      <c r="A11" s="12"/>
      <c r="B11" s="15"/>
      <c r="C11" s="16" t="s">
        <v>5</v>
      </c>
      <c r="D11" s="12"/>
      <c r="E11" s="21">
        <v>16793</v>
      </c>
      <c r="F11" s="12"/>
      <c r="G11" s="21">
        <v>19806</v>
      </c>
      <c r="H11" s="12"/>
      <c r="I11" s="21">
        <v>15647</v>
      </c>
      <c r="K11" s="21">
        <v>22300</v>
      </c>
      <c r="M11" s="21">
        <v>28855</v>
      </c>
    </row>
    <row r="12" spans="1:21" x14ac:dyDescent="0.2">
      <c r="A12" s="12"/>
      <c r="B12" s="22"/>
      <c r="C12" s="13" t="s">
        <v>45</v>
      </c>
      <c r="D12" s="12"/>
      <c r="E12" s="7">
        <v>18443</v>
      </c>
      <c r="F12" s="12"/>
      <c r="G12" s="7">
        <v>18468</v>
      </c>
      <c r="H12" s="12"/>
      <c r="I12" s="7">
        <v>20829</v>
      </c>
      <c r="K12" s="7">
        <v>17769</v>
      </c>
      <c r="M12" s="7">
        <v>14900</v>
      </c>
    </row>
    <row r="13" spans="1:21" x14ac:dyDescent="0.2">
      <c r="A13" s="12"/>
      <c r="B13" s="22"/>
      <c r="C13" s="13" t="s">
        <v>46</v>
      </c>
      <c r="D13" s="12"/>
      <c r="E13" s="7">
        <v>0</v>
      </c>
      <c r="F13" s="12"/>
      <c r="G13" s="7">
        <v>0</v>
      </c>
      <c r="H13" s="12"/>
      <c r="I13" s="7">
        <v>0</v>
      </c>
      <c r="K13" s="7">
        <v>0</v>
      </c>
      <c r="M13" s="7">
        <v>0</v>
      </c>
    </row>
    <row r="14" spans="1:21" x14ac:dyDescent="0.2">
      <c r="A14" s="12"/>
      <c r="B14" s="22"/>
      <c r="C14" s="13" t="s">
        <v>8</v>
      </c>
      <c r="D14" s="12"/>
      <c r="E14" s="7">
        <v>0</v>
      </c>
      <c r="F14" s="12"/>
      <c r="G14" s="7">
        <v>7403</v>
      </c>
      <c r="H14" s="12"/>
      <c r="I14" s="7">
        <v>-43682</v>
      </c>
      <c r="K14" s="7">
        <v>-22309</v>
      </c>
      <c r="M14" s="7">
        <v>-22483</v>
      </c>
    </row>
    <row r="15" spans="1:21" x14ac:dyDescent="0.2">
      <c r="A15" s="12"/>
      <c r="B15" s="22"/>
      <c r="C15" s="13" t="s">
        <v>9</v>
      </c>
      <c r="D15" s="12"/>
      <c r="E15" s="7">
        <v>39009</v>
      </c>
      <c r="F15" s="12"/>
      <c r="G15" s="7">
        <v>-34457</v>
      </c>
      <c r="H15" s="12"/>
      <c r="I15" s="7">
        <v>94755</v>
      </c>
      <c r="K15" s="7">
        <v>90506</v>
      </c>
      <c r="M15" s="7">
        <v>21857</v>
      </c>
    </row>
    <row r="16" spans="1:21" ht="15" x14ac:dyDescent="0.35">
      <c r="A16" s="12"/>
      <c r="B16" s="22"/>
      <c r="C16" s="13" t="s">
        <v>47</v>
      </c>
      <c r="D16" s="12"/>
      <c r="E16" s="20">
        <v>-6107</v>
      </c>
      <c r="F16" s="12"/>
      <c r="G16" s="20">
        <v>-5332</v>
      </c>
      <c r="H16" s="12"/>
      <c r="I16" s="20">
        <v>-5961</v>
      </c>
      <c r="K16" s="20">
        <v>-6372</v>
      </c>
      <c r="M16" s="20">
        <v>-18962</v>
      </c>
    </row>
    <row r="17" spans="1:13" x14ac:dyDescent="0.2">
      <c r="A17" s="12"/>
      <c r="B17" s="15"/>
      <c r="C17" s="16"/>
      <c r="D17" s="12"/>
      <c r="E17" s="26"/>
      <c r="F17" s="12"/>
      <c r="G17" s="26"/>
      <c r="H17" s="12"/>
      <c r="I17" s="26"/>
      <c r="K17" s="26"/>
      <c r="M17" s="26"/>
    </row>
    <row r="18" spans="1:13" x14ac:dyDescent="0.2">
      <c r="A18" s="12"/>
      <c r="B18" s="12"/>
      <c r="C18" s="27" t="s">
        <v>48</v>
      </c>
      <c r="D18" s="12"/>
      <c r="E18" s="7">
        <f>SUM(E11:E17)</f>
        <v>68138</v>
      </c>
      <c r="F18" s="12"/>
      <c r="G18" s="7">
        <f>SUM(G11:G17)</f>
        <v>5888</v>
      </c>
      <c r="H18" s="12"/>
      <c r="I18" s="7">
        <f>SUM(I11:I17)</f>
        <v>81588</v>
      </c>
      <c r="K18" s="7">
        <f>SUM(K11:K17)</f>
        <v>101894</v>
      </c>
      <c r="M18" s="7">
        <f>SUM(M11:M17)</f>
        <v>24167</v>
      </c>
    </row>
    <row r="19" spans="1:13" x14ac:dyDescent="0.2">
      <c r="A19" s="12"/>
      <c r="B19" s="12"/>
      <c r="C19" s="28"/>
      <c r="D19" s="12"/>
      <c r="E19" s="17"/>
      <c r="F19" s="12"/>
      <c r="G19" s="17"/>
      <c r="H19" s="12"/>
      <c r="I19" s="17"/>
      <c r="K19" s="17"/>
      <c r="M19" s="17"/>
    </row>
    <row r="20" spans="1:13" ht="15" x14ac:dyDescent="0.35">
      <c r="A20" s="12"/>
      <c r="B20" s="12"/>
      <c r="C20" s="27" t="s">
        <v>49</v>
      </c>
      <c r="D20" s="12"/>
      <c r="E20" s="20">
        <v>482561</v>
      </c>
      <c r="F20" s="12"/>
      <c r="G20" s="20">
        <v>550699</v>
      </c>
      <c r="H20" s="12"/>
      <c r="I20" s="20">
        <v>556587</v>
      </c>
      <c r="K20" s="20">
        <v>638175</v>
      </c>
      <c r="M20" s="20">
        <v>740069</v>
      </c>
    </row>
    <row r="21" spans="1:13" x14ac:dyDescent="0.2">
      <c r="A21" s="12"/>
      <c r="B21" s="12"/>
      <c r="C21" s="28"/>
      <c r="D21" s="12"/>
      <c r="E21" s="17"/>
      <c r="F21" s="12"/>
      <c r="G21" s="17"/>
      <c r="H21" s="12"/>
      <c r="I21" s="17"/>
      <c r="K21" s="17"/>
      <c r="M21" s="17"/>
    </row>
    <row r="22" spans="1:13" ht="15" x14ac:dyDescent="0.35">
      <c r="A22" s="12"/>
      <c r="B22" s="29"/>
      <c r="C22" s="27" t="s">
        <v>50</v>
      </c>
      <c r="D22" s="12"/>
      <c r="E22" s="36">
        <f>+E18+E20</f>
        <v>550699</v>
      </c>
      <c r="F22" s="12"/>
      <c r="G22" s="36">
        <f>+G18+G20</f>
        <v>556587</v>
      </c>
      <c r="H22" s="12"/>
      <c r="I22" s="36">
        <f>+I18+I20</f>
        <v>638175</v>
      </c>
      <c r="K22" s="36">
        <f>+K18+K20</f>
        <v>740069</v>
      </c>
      <c r="M22" s="36">
        <f>+M18+M20</f>
        <v>764236</v>
      </c>
    </row>
    <row r="23" spans="1:13" x14ac:dyDescent="0.2">
      <c r="A23" s="12"/>
      <c r="B23" s="12"/>
      <c r="C23" s="13"/>
      <c r="D23" s="12"/>
      <c r="E23" s="7"/>
      <c r="F23" s="12"/>
      <c r="G23" s="7"/>
      <c r="H23" s="12"/>
      <c r="I23" s="7"/>
      <c r="K23" s="7"/>
      <c r="M23" s="7"/>
    </row>
    <row r="24" spans="1:13" x14ac:dyDescent="0.2">
      <c r="A24" s="12"/>
      <c r="B24" s="12"/>
      <c r="C24" s="13"/>
      <c r="D24" s="12"/>
      <c r="E24" s="7"/>
      <c r="F24" s="12"/>
      <c r="G24" s="7"/>
      <c r="H24" s="12"/>
      <c r="I24" s="7"/>
      <c r="K24" s="7"/>
      <c r="M24" s="7"/>
    </row>
    <row r="25" spans="1:13" x14ac:dyDescent="0.2">
      <c r="A25" s="12"/>
      <c r="B25" s="18" t="s">
        <v>57</v>
      </c>
      <c r="C25" s="13"/>
      <c r="D25" s="12"/>
      <c r="E25" s="40">
        <v>7633333</v>
      </c>
      <c r="F25" s="12"/>
      <c r="G25" s="40">
        <v>7617786</v>
      </c>
      <c r="H25" s="12"/>
      <c r="I25" s="40">
        <v>7450724</v>
      </c>
      <c r="K25" s="40">
        <v>7964453</v>
      </c>
      <c r="M25" s="40">
        <v>8244184</v>
      </c>
    </row>
    <row r="26" spans="1:13" x14ac:dyDescent="0.2">
      <c r="A26" s="12"/>
      <c r="B26" s="12"/>
      <c r="C26" s="13"/>
      <c r="D26" s="12"/>
      <c r="E26" s="7"/>
      <c r="F26" s="12"/>
      <c r="G26" s="7"/>
      <c r="H26" s="12"/>
      <c r="I26" s="7"/>
      <c r="K26" s="7"/>
      <c r="M26" s="7"/>
    </row>
    <row r="27" spans="1:13" x14ac:dyDescent="0.2">
      <c r="B27" s="18" t="s">
        <v>51</v>
      </c>
      <c r="G27" s="31"/>
      <c r="I27" s="31"/>
      <c r="K27" s="31"/>
      <c r="M27" s="31"/>
    </row>
    <row r="28" spans="1:13" x14ac:dyDescent="0.2">
      <c r="B28" s="30" t="s">
        <v>59</v>
      </c>
      <c r="E28" s="42">
        <f>+E22/E25</f>
        <v>7.2143976949518643E-2</v>
      </c>
      <c r="G28" s="42">
        <f>+G22/G25</f>
        <v>7.3064142258656262E-2</v>
      </c>
      <c r="I28" s="42">
        <f>+I22/I25</f>
        <v>8.5652749987786422E-2</v>
      </c>
      <c r="K28" s="42">
        <f>+K22/K25</f>
        <v>9.2921510115007266E-2</v>
      </c>
      <c r="M28" s="42">
        <f>+M22/M25</f>
        <v>9.2700017369820961E-2</v>
      </c>
    </row>
    <row r="29" spans="1:13" x14ac:dyDescent="0.2">
      <c r="B29" s="30"/>
    </row>
    <row r="30" spans="1:13" x14ac:dyDescent="0.2">
      <c r="B30" s="30"/>
    </row>
    <row r="31" spans="1:13" x14ac:dyDescent="0.2">
      <c r="B31" s="30"/>
    </row>
    <row r="32" spans="1:13" x14ac:dyDescent="0.2">
      <c r="A32" s="1" t="s">
        <v>28</v>
      </c>
      <c r="C32" s="1" t="s">
        <v>66</v>
      </c>
    </row>
    <row r="33" spans="3:3" x14ac:dyDescent="0.2">
      <c r="C33" s="1" t="s">
        <v>67</v>
      </c>
    </row>
    <row r="34" spans="3:3" x14ac:dyDescent="0.2">
      <c r="C34" s="1"/>
    </row>
    <row r="35" spans="3:3" x14ac:dyDescent="0.2">
      <c r="C35" s="1"/>
    </row>
    <row r="36" spans="3:3" x14ac:dyDescent="0.2">
      <c r="C36" s="1"/>
    </row>
    <row r="37" spans="3:3" x14ac:dyDescent="0.2">
      <c r="C37" s="1"/>
    </row>
    <row r="38" spans="3:3" x14ac:dyDescent="0.2">
      <c r="C38" s="1"/>
    </row>
    <row r="39" spans="3:3" x14ac:dyDescent="0.2">
      <c r="C39" s="1"/>
    </row>
    <row r="40" spans="3:3" x14ac:dyDescent="0.2">
      <c r="C40" s="1"/>
    </row>
    <row r="41" spans="3:3" x14ac:dyDescent="0.2">
      <c r="C41" s="1"/>
    </row>
    <row r="42" spans="3:3" x14ac:dyDescent="0.2">
      <c r="C42" s="1"/>
    </row>
    <row r="43" spans="3:3" x14ac:dyDescent="0.2">
      <c r="C43" s="1"/>
    </row>
    <row r="44" spans="3:3" x14ac:dyDescent="0.2">
      <c r="C44" s="1"/>
    </row>
    <row r="45" spans="3:3" x14ac:dyDescent="0.2">
      <c r="C45" s="1"/>
    </row>
    <row r="46" spans="3:3" x14ac:dyDescent="0.2">
      <c r="C46" s="1"/>
    </row>
    <row r="47" spans="3:3" x14ac:dyDescent="0.2">
      <c r="C47" s="1"/>
    </row>
    <row r="48" spans="3:3" x14ac:dyDescent="0.2">
      <c r="C48" s="1"/>
    </row>
    <row r="49" spans="1:3" x14ac:dyDescent="0.2">
      <c r="C49" s="1"/>
    </row>
    <row r="50" spans="1:3" x14ac:dyDescent="0.2">
      <c r="C50" s="1"/>
    </row>
    <row r="51" spans="1:3" x14ac:dyDescent="0.2">
      <c r="C51" s="1"/>
    </row>
    <row r="52" spans="1:3" x14ac:dyDescent="0.2">
      <c r="C52" s="1"/>
    </row>
    <row r="55" spans="1:3" x14ac:dyDescent="0.2">
      <c r="A55" s="1" t="s">
        <v>0</v>
      </c>
    </row>
  </sheetData>
  <mergeCells count="2">
    <mergeCell ref="E7:I7"/>
    <mergeCell ref="K7:M7"/>
  </mergeCells>
  <pageMargins left="0.5" right="0.5" top="0.5" bottom="0.7" header="0.3" footer="0.5"/>
  <pageSetup firstPageNumber="98" orientation="portrait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53"/>
  <sheetViews>
    <sheetView zoomScaleNormal="100" workbookViewId="0">
      <selection activeCell="L19" sqref="L19"/>
    </sheetView>
  </sheetViews>
  <sheetFormatPr defaultRowHeight="12.75" x14ac:dyDescent="0.2"/>
  <cols>
    <col min="1" max="1" width="1.28515625" customWidth="1"/>
    <col min="2" max="2" width="5.28515625" customWidth="1"/>
    <col min="3" max="3" width="43.42578125" customWidth="1"/>
    <col min="4" max="4" width="1.7109375" customWidth="1"/>
    <col min="5" max="5" width="14.5703125" customWidth="1"/>
    <col min="6" max="6" width="0.85546875" customWidth="1"/>
    <col min="7" max="7" width="14.5703125" customWidth="1"/>
    <col min="8" max="8" width="0.85546875" customWidth="1"/>
    <col min="9" max="9" width="14.5703125" customWidth="1"/>
    <col min="10" max="10" width="0.42578125" customWidth="1"/>
    <col min="11" max="11" width="2.28515625" customWidth="1"/>
    <col min="12" max="12" width="15.28515625" customWidth="1"/>
    <col min="13" max="13" width="0.85546875" customWidth="1"/>
    <col min="14" max="14" width="14.5703125" customWidth="1"/>
    <col min="15" max="15" width="7" customWidth="1"/>
    <col min="16" max="16" width="3.140625" customWidth="1"/>
    <col min="21" max="21" width="15.28515625" customWidth="1"/>
  </cols>
  <sheetData>
    <row r="1" spans="1:21" ht="15" x14ac:dyDescent="0.2">
      <c r="A1" s="2" t="s">
        <v>33</v>
      </c>
      <c r="B1" s="3"/>
      <c r="C1" s="4"/>
      <c r="D1" s="3"/>
      <c r="E1" s="46"/>
      <c r="F1" s="3"/>
      <c r="G1" s="7"/>
      <c r="H1" s="7"/>
      <c r="I1" s="7"/>
      <c r="M1" s="7"/>
      <c r="N1" s="7"/>
    </row>
    <row r="2" spans="1:21" x14ac:dyDescent="0.2">
      <c r="A2" s="9" t="s">
        <v>52</v>
      </c>
      <c r="B2" s="3"/>
      <c r="C2" s="3"/>
      <c r="D2" s="3"/>
      <c r="E2" s="3"/>
      <c r="F2" s="3"/>
      <c r="G2" s="7"/>
      <c r="H2" s="7"/>
      <c r="I2" s="7"/>
      <c r="M2" s="7"/>
      <c r="N2" s="7"/>
    </row>
    <row r="3" spans="1:21" x14ac:dyDescent="0.2">
      <c r="A3" s="9" t="s">
        <v>43</v>
      </c>
      <c r="B3" s="3"/>
      <c r="C3" s="3"/>
      <c r="D3" s="3"/>
      <c r="E3" s="3"/>
      <c r="F3" s="3"/>
      <c r="G3" s="7"/>
      <c r="H3" s="7"/>
      <c r="I3" s="7"/>
      <c r="M3" s="7"/>
      <c r="N3" s="7"/>
    </row>
    <row r="4" spans="1:21" x14ac:dyDescent="0.2">
      <c r="A4" s="9" t="s">
        <v>29</v>
      </c>
      <c r="B4" s="3"/>
      <c r="C4" s="3"/>
      <c r="D4" s="3"/>
      <c r="E4" s="3"/>
      <c r="F4" s="3"/>
      <c r="G4" s="7"/>
      <c r="H4" s="7"/>
      <c r="I4" s="7"/>
      <c r="M4" s="7"/>
      <c r="N4" s="7"/>
    </row>
    <row r="5" spans="1:21" ht="13.5" thickBo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51"/>
      <c r="R5" s="51"/>
      <c r="S5" s="51"/>
      <c r="T5" s="51"/>
      <c r="U5" s="51"/>
    </row>
    <row r="6" spans="1:21" x14ac:dyDescent="0.2">
      <c r="A6" s="12"/>
      <c r="B6" s="12"/>
      <c r="C6" s="12"/>
      <c r="D6" s="12"/>
      <c r="E6" s="12"/>
      <c r="F6" s="12"/>
      <c r="G6" s="12"/>
      <c r="H6" s="12"/>
      <c r="I6" s="12"/>
      <c r="M6" s="12"/>
      <c r="N6" s="12"/>
    </row>
    <row r="7" spans="1:21" x14ac:dyDescent="0.2">
      <c r="A7" s="12"/>
      <c r="B7" s="12"/>
      <c r="C7" s="12"/>
      <c r="D7" s="12"/>
      <c r="E7" s="12"/>
      <c r="F7" s="12"/>
      <c r="G7" s="12"/>
      <c r="H7" s="12"/>
      <c r="I7" s="12"/>
      <c r="L7" s="52"/>
      <c r="M7" s="12"/>
      <c r="N7" s="12"/>
    </row>
    <row r="8" spans="1:21" ht="15" x14ac:dyDescent="0.35">
      <c r="A8" s="12"/>
      <c r="B8" s="12"/>
      <c r="C8" s="12"/>
      <c r="D8" s="12"/>
      <c r="E8" s="53" t="s">
        <v>41</v>
      </c>
      <c r="F8" s="53"/>
      <c r="G8" s="53"/>
      <c r="H8" s="53"/>
      <c r="I8" s="53"/>
      <c r="L8" s="54" t="s">
        <v>41</v>
      </c>
      <c r="M8" s="54"/>
      <c r="N8" s="54"/>
    </row>
    <row r="9" spans="1:21" ht="15" x14ac:dyDescent="0.2">
      <c r="A9" s="12"/>
      <c r="B9" s="12"/>
      <c r="C9" s="12"/>
      <c r="D9" s="12"/>
      <c r="E9" s="14" t="s">
        <v>38</v>
      </c>
      <c r="F9" s="14"/>
      <c r="G9" s="14" t="s">
        <v>55</v>
      </c>
      <c r="H9" s="12"/>
      <c r="I9" s="14" t="s">
        <v>56</v>
      </c>
      <c r="L9" s="14" t="s">
        <v>58</v>
      </c>
      <c r="M9" s="12"/>
      <c r="N9" s="14" t="s">
        <v>70</v>
      </c>
    </row>
    <row r="10" spans="1:21" ht="15" x14ac:dyDescent="0.2">
      <c r="A10" s="12"/>
      <c r="B10" s="12"/>
      <c r="C10" s="12"/>
      <c r="D10" s="12"/>
      <c r="E10" s="14"/>
      <c r="F10" s="14"/>
      <c r="G10" s="14"/>
      <c r="H10" s="12"/>
      <c r="I10" s="14"/>
      <c r="L10" s="14"/>
      <c r="M10" s="12"/>
      <c r="N10" s="14"/>
    </row>
    <row r="11" spans="1:21" x14ac:dyDescent="0.2">
      <c r="A11" s="12"/>
      <c r="B11" s="15"/>
      <c r="C11" s="32" t="s">
        <v>30</v>
      </c>
      <c r="D11" s="12"/>
      <c r="E11" s="21">
        <v>5465</v>
      </c>
      <c r="F11" s="21"/>
      <c r="G11" s="21">
        <v>5766</v>
      </c>
      <c r="H11" s="12"/>
      <c r="I11" s="21">
        <v>6250</v>
      </c>
      <c r="L11" s="21">
        <v>15457</v>
      </c>
      <c r="M11" s="12"/>
      <c r="N11" s="21">
        <v>19265</v>
      </c>
    </row>
    <row r="12" spans="1:21" ht="15" x14ac:dyDescent="0.35">
      <c r="A12" s="12"/>
      <c r="B12" s="22"/>
      <c r="C12" s="12"/>
      <c r="D12" s="12"/>
      <c r="E12" s="33"/>
      <c r="F12" s="33"/>
      <c r="G12" s="33"/>
      <c r="H12" s="12"/>
      <c r="I12" s="33"/>
      <c r="L12" s="33"/>
      <c r="M12" s="12"/>
      <c r="N12" s="33"/>
    </row>
    <row r="13" spans="1:21" ht="27.75" x14ac:dyDescent="0.35">
      <c r="A13" s="12"/>
      <c r="B13" s="15"/>
      <c r="C13" s="49" t="s">
        <v>31</v>
      </c>
      <c r="D13" s="12"/>
      <c r="E13" s="34">
        <f>-E11</f>
        <v>-5465</v>
      </c>
      <c r="F13" s="34"/>
      <c r="G13" s="34">
        <f>-G11</f>
        <v>-5766</v>
      </c>
      <c r="H13" s="12"/>
      <c r="I13" s="34">
        <f>-I11</f>
        <v>-6250</v>
      </c>
      <c r="L13" s="34">
        <f>-L11</f>
        <v>-15457</v>
      </c>
      <c r="M13" s="12"/>
      <c r="N13" s="34">
        <f>-N11</f>
        <v>-19265</v>
      </c>
    </row>
    <row r="14" spans="1:21" ht="15" x14ac:dyDescent="0.35">
      <c r="A14" s="12"/>
      <c r="B14" s="22"/>
      <c r="C14" s="12"/>
      <c r="D14" s="12"/>
      <c r="E14" s="33"/>
      <c r="F14" s="33"/>
      <c r="G14" s="33"/>
      <c r="H14" s="12"/>
      <c r="I14" s="33"/>
      <c r="L14" s="33"/>
      <c r="M14" s="12"/>
      <c r="N14" s="33"/>
    </row>
    <row r="15" spans="1:21" ht="15" x14ac:dyDescent="0.35">
      <c r="A15" s="12"/>
      <c r="B15" s="22"/>
      <c r="C15" s="35" t="s">
        <v>32</v>
      </c>
      <c r="D15" s="12"/>
      <c r="E15" s="36">
        <f>SUM(E11:E13)</f>
        <v>0</v>
      </c>
      <c r="F15" s="36"/>
      <c r="G15" s="36">
        <f>SUM(G11:G13)</f>
        <v>0</v>
      </c>
      <c r="H15" s="12"/>
      <c r="I15" s="36">
        <f>SUM(I11:I13)</f>
        <v>0</v>
      </c>
      <c r="L15" s="36">
        <f>SUM(L11:L13)</f>
        <v>0</v>
      </c>
      <c r="M15" s="12"/>
      <c r="N15" s="36">
        <f>SUM(N11:N13)</f>
        <v>0</v>
      </c>
    </row>
    <row r="16" spans="1:21" ht="15" x14ac:dyDescent="0.35">
      <c r="A16" s="12"/>
      <c r="B16" s="22"/>
      <c r="C16" s="37"/>
      <c r="D16" s="12"/>
      <c r="E16" s="36"/>
      <c r="F16" s="36"/>
      <c r="G16" s="36"/>
      <c r="H16" s="12"/>
      <c r="I16" s="36"/>
      <c r="L16" s="36"/>
      <c r="M16" s="12"/>
      <c r="N16" s="36"/>
    </row>
    <row r="17" spans="1:14" x14ac:dyDescent="0.2">
      <c r="A17" s="12"/>
      <c r="B17" s="15"/>
      <c r="C17" s="32" t="s">
        <v>61</v>
      </c>
      <c r="D17" s="12"/>
      <c r="E17" s="21">
        <v>7519621</v>
      </c>
      <c r="F17" s="21"/>
      <c r="G17" s="21">
        <f>+'TMRS Sch 2'!M15</f>
        <v>7465829</v>
      </c>
      <c r="H17" s="12"/>
      <c r="I17" s="21">
        <f>+'TMRS Sch 2'!O15</f>
        <v>7811908</v>
      </c>
      <c r="L17" s="21">
        <f>+'TMRS Sch 2'!Q15</f>
        <v>7212160</v>
      </c>
      <c r="M17" s="12"/>
      <c r="N17" s="21">
        <v>7982505</v>
      </c>
    </row>
    <row r="18" spans="1:14" x14ac:dyDescent="0.2">
      <c r="A18" s="12"/>
      <c r="B18" s="12"/>
      <c r="C18" s="12"/>
      <c r="D18" s="12"/>
      <c r="E18" s="12"/>
      <c r="F18" s="12"/>
      <c r="G18" s="12"/>
      <c r="H18" s="12"/>
      <c r="I18" s="12"/>
      <c r="L18" s="12"/>
      <c r="M18" s="12"/>
      <c r="N18" s="12"/>
    </row>
    <row r="19" spans="1:14" ht="25.5" x14ac:dyDescent="0.2">
      <c r="A19" s="12"/>
      <c r="B19" s="12"/>
      <c r="C19" s="32" t="s">
        <v>60</v>
      </c>
      <c r="D19" s="12"/>
      <c r="E19" s="50">
        <f>+E11/E17</f>
        <v>7.2676535160482152E-4</v>
      </c>
      <c r="F19" s="38"/>
      <c r="G19" s="50">
        <f>+G11/G17</f>
        <v>7.7231878737110107E-4</v>
      </c>
      <c r="H19" s="12"/>
      <c r="I19" s="50">
        <f>+I11/I17</f>
        <v>8.0006062539394985E-4</v>
      </c>
      <c r="L19" s="50">
        <f>+L11/L17</f>
        <v>2.1431859526133642E-3</v>
      </c>
      <c r="M19" s="12"/>
      <c r="N19" s="50">
        <f>+N11/N17</f>
        <v>2.4134028102707106E-3</v>
      </c>
    </row>
    <row r="20" spans="1:14" x14ac:dyDescent="0.2">
      <c r="A20" s="12"/>
      <c r="B20" s="29"/>
      <c r="C20" s="39"/>
      <c r="D20" s="12"/>
      <c r="E20" s="12"/>
      <c r="F20" s="12"/>
      <c r="G20" s="12"/>
      <c r="H20" s="12"/>
      <c r="I20" s="12"/>
      <c r="M20" s="12"/>
      <c r="N20" s="12"/>
    </row>
    <row r="21" spans="1:14" x14ac:dyDescent="0.2">
      <c r="A21" s="12"/>
      <c r="B21" s="12"/>
      <c r="C21" s="39"/>
      <c r="D21" s="12"/>
      <c r="E21" s="12"/>
      <c r="F21" s="12"/>
      <c r="G21" s="12"/>
      <c r="H21" s="12"/>
      <c r="I21" s="12"/>
      <c r="M21" s="12"/>
      <c r="N21" s="12"/>
    </row>
    <row r="22" spans="1:14" x14ac:dyDescent="0.2">
      <c r="A22" s="12"/>
      <c r="B22" s="12"/>
      <c r="C22" s="39"/>
      <c r="D22" s="12"/>
      <c r="E22" s="12"/>
      <c r="F22" s="12"/>
      <c r="G22" s="12"/>
      <c r="H22" s="12"/>
      <c r="I22" s="12"/>
      <c r="M22" s="12"/>
      <c r="N22" s="12"/>
    </row>
    <row r="23" spans="1:14" x14ac:dyDescent="0.2">
      <c r="A23" s="1" t="s">
        <v>28</v>
      </c>
      <c r="C23" s="1" t="s">
        <v>66</v>
      </c>
    </row>
    <row r="24" spans="1:14" x14ac:dyDescent="0.2">
      <c r="C24" s="1" t="s">
        <v>68</v>
      </c>
    </row>
    <row r="30" spans="1:14" x14ac:dyDescent="0.2">
      <c r="G30" t="s">
        <v>53</v>
      </c>
      <c r="I30" t="s">
        <v>53</v>
      </c>
      <c r="N30" t="s">
        <v>53</v>
      </c>
    </row>
    <row r="53" spans="1:1" x14ac:dyDescent="0.2">
      <c r="A53" s="1" t="s">
        <v>0</v>
      </c>
    </row>
  </sheetData>
  <mergeCells count="2">
    <mergeCell ref="E8:I8"/>
    <mergeCell ref="L8:N8"/>
  </mergeCells>
  <pageMargins left="0.5" right="0.5" top="0.5" bottom="0.7" header="0.3" footer="0.5"/>
  <pageSetup firstPageNumber="100" orientation="portrait" useFirstPageNumber="1" r:id="rId1"/>
  <headerFooter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55"/>
  <sheetViews>
    <sheetView topLeftCell="A29" zoomScaleNormal="100" workbookViewId="0">
      <selection activeCell="C52" sqref="C52"/>
    </sheetView>
  </sheetViews>
  <sheetFormatPr defaultRowHeight="12.75" x14ac:dyDescent="0.2"/>
  <cols>
    <col min="1" max="1" width="1.28515625" customWidth="1"/>
    <col min="2" max="2" width="5.28515625" customWidth="1"/>
    <col min="3" max="3" width="41.85546875" style="19" customWidth="1"/>
    <col min="4" max="4" width="2.140625" customWidth="1"/>
    <col min="5" max="5" width="14.85546875" style="31" customWidth="1"/>
    <col min="6" max="6" width="0.85546875" customWidth="1"/>
    <col min="7" max="7" width="14.85546875" customWidth="1"/>
    <col min="8" max="8" width="0.85546875" customWidth="1"/>
    <col min="9" max="9" width="14.85546875" customWidth="1"/>
    <col min="10" max="10" width="2.85546875" customWidth="1"/>
    <col min="11" max="11" width="14.85546875" customWidth="1"/>
    <col min="12" max="12" width="0.85546875" customWidth="1"/>
    <col min="13" max="13" width="14.85546875" customWidth="1"/>
    <col min="14" max="14" width="0.85546875" customWidth="1"/>
    <col min="15" max="15" width="14.85546875" customWidth="1"/>
    <col min="16" max="16" width="3.28515625" customWidth="1"/>
    <col min="21" max="21" width="8.28515625" customWidth="1"/>
  </cols>
  <sheetData>
    <row r="1" spans="1:21" ht="15" x14ac:dyDescent="0.2">
      <c r="A1" s="2" t="s">
        <v>33</v>
      </c>
      <c r="B1" s="3"/>
      <c r="C1" s="4"/>
      <c r="D1" s="3"/>
      <c r="E1" s="3"/>
      <c r="F1" s="3"/>
      <c r="G1" s="7"/>
      <c r="H1" s="7"/>
      <c r="I1" s="7"/>
      <c r="K1" s="7"/>
      <c r="L1" s="7"/>
      <c r="M1" s="7"/>
    </row>
    <row r="2" spans="1:21" x14ac:dyDescent="0.2">
      <c r="A2" s="9" t="s">
        <v>42</v>
      </c>
      <c r="B2" s="3"/>
      <c r="C2" s="4"/>
      <c r="D2" s="3"/>
      <c r="E2" s="3"/>
      <c r="F2" s="3"/>
      <c r="G2" s="7"/>
      <c r="H2" s="7"/>
      <c r="I2" s="7"/>
      <c r="K2" s="7"/>
      <c r="L2" s="7"/>
      <c r="M2" s="7"/>
    </row>
    <row r="3" spans="1:21" x14ac:dyDescent="0.2">
      <c r="A3" s="9" t="s">
        <v>54</v>
      </c>
      <c r="B3" s="3"/>
      <c r="C3" s="4"/>
      <c r="D3" s="3"/>
      <c r="E3" s="3"/>
      <c r="F3" s="3"/>
      <c r="G3" s="7"/>
      <c r="H3" s="7"/>
      <c r="I3" s="7"/>
      <c r="K3" s="7"/>
      <c r="L3" s="7"/>
      <c r="M3" s="7"/>
    </row>
    <row r="4" spans="1:21" x14ac:dyDescent="0.2">
      <c r="A4" s="9" t="s">
        <v>3</v>
      </c>
      <c r="B4" s="3"/>
      <c r="C4" s="4"/>
      <c r="D4" s="3"/>
      <c r="E4" s="3"/>
      <c r="F4" s="3"/>
      <c r="G4" s="7"/>
      <c r="H4" s="7"/>
      <c r="I4" s="7"/>
      <c r="K4" s="7"/>
      <c r="L4" s="7"/>
      <c r="M4" s="7"/>
    </row>
    <row r="5" spans="1:21" ht="13.5" thickBot="1" x14ac:dyDescent="0.25">
      <c r="A5" s="10"/>
      <c r="B5" s="10"/>
      <c r="C5" s="11"/>
      <c r="D5" s="10"/>
      <c r="E5" s="10"/>
      <c r="F5" s="10"/>
      <c r="G5" s="47"/>
      <c r="H5" s="47"/>
      <c r="I5" s="47"/>
      <c r="J5" s="47"/>
      <c r="K5" s="47"/>
      <c r="L5" s="47"/>
      <c r="M5" s="47"/>
      <c r="N5" s="47"/>
      <c r="O5" s="47"/>
      <c r="P5" s="47"/>
      <c r="Q5" s="51"/>
      <c r="R5" s="51"/>
      <c r="S5" s="51"/>
      <c r="T5" s="51"/>
      <c r="U5" s="51"/>
    </row>
    <row r="6" spans="1:21" x14ac:dyDescent="0.2">
      <c r="A6" s="12"/>
      <c r="B6" s="12"/>
      <c r="C6" s="13"/>
      <c r="D6" s="12"/>
      <c r="E6" s="7"/>
      <c r="F6" s="12"/>
      <c r="G6" s="12"/>
      <c r="H6" s="12"/>
      <c r="I6" s="12"/>
      <c r="K6" s="12"/>
      <c r="L6" s="12"/>
      <c r="M6" s="12"/>
    </row>
    <row r="7" spans="1:21" ht="15" x14ac:dyDescent="0.35">
      <c r="A7" s="12"/>
      <c r="B7" s="12"/>
      <c r="C7" s="13"/>
      <c r="D7" s="12"/>
      <c r="E7" s="55" t="s">
        <v>39</v>
      </c>
      <c r="F7" s="55"/>
      <c r="G7" s="55"/>
      <c r="H7" s="55"/>
      <c r="I7" s="55"/>
      <c r="K7" s="54" t="s">
        <v>39</v>
      </c>
      <c r="L7" s="54"/>
      <c r="M7" s="54"/>
    </row>
    <row r="8" spans="1:21" ht="15" x14ac:dyDescent="0.2">
      <c r="A8" s="12"/>
      <c r="B8" s="12"/>
      <c r="C8" s="13"/>
      <c r="D8" s="12"/>
      <c r="E8" s="14" t="s">
        <v>38</v>
      </c>
      <c r="F8" s="12"/>
      <c r="G8" s="14" t="s">
        <v>55</v>
      </c>
      <c r="H8" s="12"/>
      <c r="I8" s="14" t="s">
        <v>56</v>
      </c>
      <c r="K8" s="14" t="s">
        <v>58</v>
      </c>
      <c r="L8" s="12"/>
      <c r="M8" s="14" t="s">
        <v>70</v>
      </c>
    </row>
    <row r="9" spans="1:21" x14ac:dyDescent="0.2">
      <c r="A9" s="12"/>
      <c r="B9" s="15"/>
      <c r="C9" s="16"/>
      <c r="D9" s="12"/>
      <c r="E9" s="17"/>
      <c r="F9" s="12"/>
      <c r="G9" s="17"/>
      <c r="H9" s="12"/>
      <c r="I9" s="17"/>
      <c r="K9" s="17"/>
      <c r="L9" s="12"/>
      <c r="M9" s="17"/>
    </row>
    <row r="10" spans="1:21" ht="15" x14ac:dyDescent="0.35">
      <c r="A10" s="12"/>
      <c r="B10" s="18" t="s">
        <v>44</v>
      </c>
      <c r="D10" s="12"/>
      <c r="E10" s="20"/>
      <c r="F10" s="12"/>
      <c r="G10" s="20"/>
      <c r="H10" s="12"/>
      <c r="I10" s="20"/>
      <c r="K10" s="20"/>
      <c r="L10" s="12"/>
      <c r="M10" s="20"/>
    </row>
    <row r="11" spans="1:21" ht="17.25" customHeight="1" x14ac:dyDescent="0.2">
      <c r="A11" s="12"/>
      <c r="B11" s="15"/>
      <c r="C11" s="16" t="s">
        <v>5</v>
      </c>
      <c r="D11" s="12"/>
      <c r="E11" s="21">
        <v>11720</v>
      </c>
      <c r="F11" s="12"/>
      <c r="G11" s="21">
        <v>13282</v>
      </c>
      <c r="H11" s="12"/>
      <c r="I11" s="21">
        <v>11851</v>
      </c>
      <c r="K11" s="21">
        <v>16267</v>
      </c>
      <c r="L11" s="12"/>
      <c r="M11" s="21">
        <v>20169</v>
      </c>
    </row>
    <row r="12" spans="1:21" x14ac:dyDescent="0.2">
      <c r="A12" s="12"/>
      <c r="B12" s="22"/>
      <c r="C12" s="13" t="s">
        <v>45</v>
      </c>
      <c r="D12" s="12"/>
      <c r="E12" s="7">
        <v>7406</v>
      </c>
      <c r="F12" s="12"/>
      <c r="G12" s="7">
        <v>7294</v>
      </c>
      <c r="H12" s="12"/>
      <c r="I12" s="7">
        <v>8323</v>
      </c>
      <c r="K12" s="7">
        <v>6967</v>
      </c>
      <c r="L12" s="12"/>
      <c r="M12" s="7">
        <v>5820</v>
      </c>
    </row>
    <row r="13" spans="1:21" x14ac:dyDescent="0.2">
      <c r="A13" s="12"/>
      <c r="B13" s="22"/>
      <c r="C13" s="13" t="s">
        <v>46</v>
      </c>
      <c r="D13" s="12"/>
      <c r="E13" s="7">
        <v>0</v>
      </c>
      <c r="F13" s="12"/>
      <c r="G13" s="7">
        <v>0</v>
      </c>
      <c r="H13" s="12"/>
      <c r="I13" s="7">
        <v>0</v>
      </c>
      <c r="K13" s="7">
        <v>0</v>
      </c>
      <c r="L13" s="12"/>
      <c r="M13" s="7">
        <v>0</v>
      </c>
    </row>
    <row r="14" spans="1:21" x14ac:dyDescent="0.2">
      <c r="A14" s="12"/>
      <c r="B14" s="22"/>
      <c r="C14" s="13" t="s">
        <v>8</v>
      </c>
      <c r="D14" s="12"/>
      <c r="E14" s="7">
        <v>0</v>
      </c>
      <c r="F14" s="12"/>
      <c r="G14" s="7">
        <v>-1646</v>
      </c>
      <c r="H14" s="12"/>
      <c r="I14" s="7">
        <v>-36701</v>
      </c>
      <c r="K14" s="7">
        <v>-2092</v>
      </c>
      <c r="L14" s="12"/>
      <c r="M14" s="7">
        <v>22391</v>
      </c>
    </row>
    <row r="15" spans="1:21" x14ac:dyDescent="0.2">
      <c r="A15" s="12"/>
      <c r="B15" s="22"/>
      <c r="C15" s="13" t="s">
        <v>9</v>
      </c>
      <c r="D15" s="12"/>
      <c r="E15" s="7">
        <v>10949</v>
      </c>
      <c r="F15" s="12"/>
      <c r="G15" s="7">
        <v>-9216</v>
      </c>
      <c r="H15" s="12"/>
      <c r="I15" s="7">
        <v>47273</v>
      </c>
      <c r="K15" s="7">
        <v>22809</v>
      </c>
      <c r="L15" s="12"/>
      <c r="M15" s="7">
        <v>-17858</v>
      </c>
    </row>
    <row r="16" spans="1:21" ht="15" x14ac:dyDescent="0.35">
      <c r="A16" s="12"/>
      <c r="B16" s="22"/>
      <c r="C16" s="13" t="s">
        <v>47</v>
      </c>
      <c r="D16" s="12"/>
      <c r="E16" s="20">
        <v>-4923</v>
      </c>
      <c r="F16" s="12"/>
      <c r="G16" s="20">
        <v>-4832</v>
      </c>
      <c r="H16" s="12"/>
      <c r="I16" s="20">
        <v>-5236</v>
      </c>
      <c r="K16" s="20">
        <v>-2657</v>
      </c>
      <c r="L16" s="12"/>
      <c r="M16" s="20">
        <v>-13858</v>
      </c>
    </row>
    <row r="17" spans="1:13" x14ac:dyDescent="0.2">
      <c r="A17" s="12"/>
      <c r="B17" s="15"/>
      <c r="C17" s="16"/>
      <c r="D17" s="12"/>
      <c r="E17" s="26"/>
      <c r="F17" s="12"/>
      <c r="G17" s="26"/>
      <c r="H17" s="12"/>
      <c r="I17" s="26"/>
      <c r="K17" s="26"/>
      <c r="L17" s="12"/>
      <c r="M17" s="26"/>
    </row>
    <row r="18" spans="1:13" x14ac:dyDescent="0.2">
      <c r="A18" s="12"/>
      <c r="B18" s="12"/>
      <c r="C18" s="27" t="s">
        <v>48</v>
      </c>
      <c r="D18" s="12"/>
      <c r="E18" s="7">
        <f>SUM(E11:E17)</f>
        <v>25152</v>
      </c>
      <c r="F18" s="12"/>
      <c r="G18" s="7">
        <f>SUM(G11:G17)</f>
        <v>4882</v>
      </c>
      <c r="H18" s="12"/>
      <c r="I18" s="7">
        <f>SUM(I11:I17)</f>
        <v>25510</v>
      </c>
      <c r="K18" s="7">
        <f>SUM(K11:K17)</f>
        <v>41294</v>
      </c>
      <c r="L18" s="12"/>
      <c r="M18" s="7">
        <f>SUM(M11:M17)</f>
        <v>16664</v>
      </c>
    </row>
    <row r="19" spans="1:13" x14ac:dyDescent="0.2">
      <c r="A19" s="12"/>
      <c r="B19" s="12"/>
      <c r="C19" s="28"/>
      <c r="D19" s="12"/>
      <c r="E19" s="17"/>
      <c r="F19" s="12"/>
      <c r="G19" s="17"/>
      <c r="H19" s="12"/>
      <c r="I19" s="17"/>
      <c r="K19" s="17"/>
      <c r="L19" s="12"/>
      <c r="M19" s="17"/>
    </row>
    <row r="20" spans="1:13" ht="15" x14ac:dyDescent="0.35">
      <c r="A20" s="12"/>
      <c r="B20" s="12"/>
      <c r="C20" s="27" t="s">
        <v>49</v>
      </c>
      <c r="D20" s="12"/>
      <c r="E20" s="20">
        <v>190988</v>
      </c>
      <c r="F20" s="12"/>
      <c r="G20" s="20">
        <v>216140</v>
      </c>
      <c r="H20" s="12"/>
      <c r="I20" s="20">
        <v>221022</v>
      </c>
      <c r="K20" s="20">
        <v>246532</v>
      </c>
      <c r="L20" s="12"/>
      <c r="M20" s="20">
        <v>287826</v>
      </c>
    </row>
    <row r="21" spans="1:13" x14ac:dyDescent="0.2">
      <c r="A21" s="12"/>
      <c r="B21" s="12"/>
      <c r="C21" s="28"/>
      <c r="D21" s="12"/>
      <c r="E21" s="17"/>
      <c r="F21" s="12"/>
      <c r="G21" s="17"/>
      <c r="H21" s="12"/>
      <c r="I21" s="17"/>
      <c r="K21" s="17"/>
      <c r="L21" s="12"/>
      <c r="M21" s="17"/>
    </row>
    <row r="22" spans="1:13" ht="15" x14ac:dyDescent="0.35">
      <c r="A22" s="12"/>
      <c r="B22" s="29"/>
      <c r="C22" s="27" t="s">
        <v>50</v>
      </c>
      <c r="D22" s="12"/>
      <c r="E22" s="36">
        <f>+E18+E20</f>
        <v>216140</v>
      </c>
      <c r="F22" s="12"/>
      <c r="G22" s="36">
        <f>+G18+G20</f>
        <v>221022</v>
      </c>
      <c r="H22" s="12"/>
      <c r="I22" s="36">
        <f>+I18+I20</f>
        <v>246532</v>
      </c>
      <c r="K22" s="36">
        <f>+K18+K20</f>
        <v>287826</v>
      </c>
      <c r="L22" s="12"/>
      <c r="M22" s="36">
        <f>+M18+M20</f>
        <v>304490</v>
      </c>
    </row>
    <row r="23" spans="1:13" x14ac:dyDescent="0.2">
      <c r="A23" s="12"/>
      <c r="B23" s="12"/>
      <c r="C23" s="13"/>
      <c r="D23" s="12"/>
      <c r="E23" s="7"/>
      <c r="F23" s="12"/>
      <c r="G23" s="7"/>
      <c r="H23" s="12"/>
      <c r="I23" s="7"/>
      <c r="K23" s="7"/>
      <c r="L23" s="12"/>
      <c r="M23" s="7"/>
    </row>
    <row r="24" spans="1:13" x14ac:dyDescent="0.2">
      <c r="A24" s="12"/>
      <c r="B24" s="12"/>
      <c r="C24" s="13"/>
      <c r="D24" s="12"/>
      <c r="E24" s="7"/>
      <c r="F24" s="12"/>
      <c r="G24" s="7"/>
      <c r="H24" s="12"/>
      <c r="I24" s="7"/>
      <c r="K24" s="7"/>
      <c r="L24" s="12"/>
      <c r="M24" s="7"/>
    </row>
    <row r="25" spans="1:13" x14ac:dyDescent="0.2">
      <c r="A25" s="12"/>
      <c r="B25" s="18" t="s">
        <v>57</v>
      </c>
      <c r="C25" s="13"/>
      <c r="D25" s="12"/>
      <c r="E25" s="40">
        <v>6759060</v>
      </c>
      <c r="F25" s="12"/>
      <c r="G25" s="40">
        <v>6973473</v>
      </c>
      <c r="H25" s="12"/>
      <c r="I25" s="40">
        <v>6575716</v>
      </c>
      <c r="K25" s="40">
        <v>6975907</v>
      </c>
      <c r="L25" s="12"/>
      <c r="M25" s="40">
        <v>7485636</v>
      </c>
    </row>
    <row r="26" spans="1:13" x14ac:dyDescent="0.2">
      <c r="A26" s="12"/>
      <c r="B26" s="12"/>
      <c r="C26" s="13"/>
      <c r="D26" s="12"/>
      <c r="E26" s="7"/>
      <c r="F26" s="12"/>
      <c r="G26" s="7"/>
      <c r="H26" s="12"/>
      <c r="I26" s="7"/>
      <c r="K26" s="7"/>
      <c r="L26" s="12"/>
      <c r="M26" s="7"/>
    </row>
    <row r="27" spans="1:13" x14ac:dyDescent="0.2">
      <c r="B27" s="18" t="s">
        <v>51</v>
      </c>
      <c r="G27" s="31"/>
      <c r="I27" s="31"/>
      <c r="K27" s="31"/>
      <c r="M27" s="31"/>
    </row>
    <row r="28" spans="1:13" x14ac:dyDescent="0.2">
      <c r="B28" s="30" t="s">
        <v>59</v>
      </c>
      <c r="E28" s="42">
        <f>+E22/E25</f>
        <v>3.1977819400922612E-2</v>
      </c>
      <c r="G28" s="42">
        <f>+G22/G25</f>
        <v>3.1694680684932745E-2</v>
      </c>
      <c r="I28" s="42">
        <f>+I22/I25</f>
        <v>3.7491278516286287E-2</v>
      </c>
      <c r="K28" s="42">
        <f>+K22/K25</f>
        <v>4.1260011063794289E-2</v>
      </c>
      <c r="M28" s="42">
        <f>+M22/M25</f>
        <v>4.0676570434362555E-2</v>
      </c>
    </row>
    <row r="29" spans="1:13" x14ac:dyDescent="0.2">
      <c r="B29" s="30"/>
    </row>
    <row r="30" spans="1:13" x14ac:dyDescent="0.2">
      <c r="B30" s="30"/>
    </row>
    <row r="31" spans="1:13" x14ac:dyDescent="0.2">
      <c r="B31" s="30"/>
    </row>
    <row r="32" spans="1:13" x14ac:dyDescent="0.2">
      <c r="A32" s="1" t="s">
        <v>28</v>
      </c>
      <c r="C32" s="1" t="s">
        <v>66</v>
      </c>
    </row>
    <row r="33" spans="3:3" x14ac:dyDescent="0.2">
      <c r="C33" s="1" t="s">
        <v>69</v>
      </c>
    </row>
    <row r="34" spans="3:3" x14ac:dyDescent="0.2">
      <c r="C34" s="1"/>
    </row>
    <row r="35" spans="3:3" x14ac:dyDescent="0.2">
      <c r="C35" s="1"/>
    </row>
    <row r="36" spans="3:3" x14ac:dyDescent="0.2">
      <c r="C36" s="1"/>
    </row>
    <row r="37" spans="3:3" x14ac:dyDescent="0.2">
      <c r="C37" s="1"/>
    </row>
    <row r="38" spans="3:3" x14ac:dyDescent="0.2">
      <c r="C38" s="1"/>
    </row>
    <row r="39" spans="3:3" x14ac:dyDescent="0.2">
      <c r="C39" s="1"/>
    </row>
    <row r="40" spans="3:3" x14ac:dyDescent="0.2">
      <c r="C40" s="1"/>
    </row>
    <row r="41" spans="3:3" x14ac:dyDescent="0.2">
      <c r="C41" s="1"/>
    </row>
    <row r="42" spans="3:3" x14ac:dyDescent="0.2">
      <c r="C42" s="1"/>
    </row>
    <row r="43" spans="3:3" x14ac:dyDescent="0.2">
      <c r="C43" s="1"/>
    </row>
    <row r="44" spans="3:3" x14ac:dyDescent="0.2">
      <c r="C44" s="1"/>
    </row>
    <row r="45" spans="3:3" x14ac:dyDescent="0.2">
      <c r="C45" s="1"/>
    </row>
    <row r="46" spans="3:3" x14ac:dyDescent="0.2">
      <c r="C46" s="1"/>
    </row>
    <row r="47" spans="3:3" x14ac:dyDescent="0.2">
      <c r="C47" s="1"/>
    </row>
    <row r="48" spans="3:3" x14ac:dyDescent="0.2">
      <c r="C48" s="1"/>
    </row>
    <row r="49" spans="1:3" x14ac:dyDescent="0.2">
      <c r="C49" s="1"/>
    </row>
    <row r="50" spans="1:3" x14ac:dyDescent="0.2">
      <c r="C50" s="1"/>
    </row>
    <row r="55" spans="1:3" x14ac:dyDescent="0.2">
      <c r="A55" s="1" t="s">
        <v>0</v>
      </c>
    </row>
  </sheetData>
  <mergeCells count="2">
    <mergeCell ref="E7:I7"/>
    <mergeCell ref="K7:M7"/>
  </mergeCells>
  <pageMargins left="0.5" right="0.5" top="0.5" bottom="0.7" header="0.3" footer="0.5"/>
  <pageSetup firstPageNumber="102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TMRS Sch 1</vt:lpstr>
      <vt:lpstr>TMRS Sch 2</vt:lpstr>
      <vt:lpstr>TMRS Sch 3</vt:lpstr>
      <vt:lpstr>TMRS Sch 4</vt:lpstr>
      <vt:lpstr>OPEB Hlth Sch 5</vt:lpstr>
    </vt:vector>
  </TitlesOfParts>
  <Company>City of Victoria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 Nitschmann</dc:creator>
  <cp:lastModifiedBy>Jennifer Leverett</cp:lastModifiedBy>
  <cp:lastPrinted>2023-03-23T17:06:24Z</cp:lastPrinted>
  <dcterms:created xsi:type="dcterms:W3CDTF">2000-01-10T14:42:10Z</dcterms:created>
  <dcterms:modified xsi:type="dcterms:W3CDTF">2023-09-15T13:06:42Z</dcterms:modified>
  <cp:contentStatus/>
</cp:coreProperties>
</file>