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fs\Data\FINANCE\Finance Director\Financials\2022\QUARTERLY\"/>
    </mc:Choice>
  </mc:AlternateContent>
  <xr:revisionPtr revIDLastSave="0" documentId="13_ncr:1_{5F8C9D99-B6C1-4F03-8A9E-DE0E3EE32CAF}" xr6:coauthVersionLast="47" xr6:coauthVersionMax="47" xr10:uidLastSave="{00000000-0000-0000-0000-000000000000}"/>
  <bookViews>
    <workbookView xWindow="28680" yWindow="-120" windowWidth="29040" windowHeight="15840" tabRatio="724" xr2:uid="{00000000-000D-0000-FFFF-FFFF00000000}"/>
  </bookViews>
  <sheets>
    <sheet name="General Fund" sheetId="1" r:id="rId1"/>
    <sheet name="YTD vs PY GF" sheetId="12" r:id="rId2"/>
    <sheet name="Sales Tax" sheetId="17" r:id="rId3"/>
    <sheet name="Utility" sheetId="11" r:id="rId4"/>
    <sheet name="Airport" sheetId="9" r:id="rId5"/>
    <sheet name="HOT Fund" sheetId="4" r:id="rId6"/>
  </sheets>
  <externalReferences>
    <externalReference r:id="rId7"/>
  </externalReferences>
  <definedNames>
    <definedName name="CED" localSheetId="1">#REF!</definedName>
    <definedName name="CED">#REF!</definedName>
    <definedName name="CF" localSheetId="1">#REF!</definedName>
    <definedName name="CF">#REF!</definedName>
    <definedName name="DPV" localSheetId="1">#REF!</definedName>
    <definedName name="DPV">#REF!</definedName>
    <definedName name="DTR" localSheetId="1">#REF!</definedName>
    <definedName name="DTR">#REF!</definedName>
    <definedName name="GL" localSheetId="1">#REF!</definedName>
    <definedName name="GL">#REF!</definedName>
    <definedName name="MDS" localSheetId="1">#REF!</definedName>
    <definedName name="MDS">#REF!</definedName>
    <definedName name="MDSK" localSheetId="1">#REF!</definedName>
    <definedName name="MDSK">#REF!</definedName>
    <definedName name="OMR" localSheetId="1">#REF!</definedName>
    <definedName name="OMR">#REF!</definedName>
    <definedName name="_xlnm.Print_Area" localSheetId="0">'General Fund'!$A$1:$I$48</definedName>
    <definedName name="_xlnm.Print_Area" localSheetId="5">'HOT Fund'!$A$1:$F$31</definedName>
    <definedName name="Print_Area_MI" localSheetId="1">#REF!</definedName>
    <definedName name="Print_Area_MI">#REF!</definedName>
    <definedName name="TAX" localSheetId="1">#REF!</definedName>
    <definedName name="TAX">#REF!</definedName>
    <definedName name="TAXM" localSheetId="1">#REF!</definedName>
    <definedName name="TAXM">#REF!</definedName>
    <definedName name="TV" localSheetId="1">#REF!</definedName>
    <definedName name="TV">#REF!</definedName>
    <definedName name="WADA" localSheetId="1">#REF!</definedName>
    <definedName name="WADA">#REF!</definedName>
    <definedName name="wrn.Aubrey." hidden="1">{#N/A,#N/A,TRUE,"Fin1 ";#N/A,#N/A,TRUE,"Fin2";#N/A,#N/A,TRUE,"Fin3";#N/A,#N/A,TRUE,"Fin4";#N/A,#N/A,TRUE,"Fin5";#N/A,#N/A,TRUE,"Debt Service";#N/A,#N/A,TRUE,"Balance";#N/A,#N/A,TRUE,"Revenues";#N/A,#N/A,TRUE,"accrete"}</definedName>
    <definedName name="wrn.brdvile." hidden="1">{#N/A,#N/A,FALSE,"Schedule I";#N/A,#N/A,FALSE,"Schedule II";#N/A,#N/A,FALSE,"Schedule II (2)";#N/A,#N/A,FALSE,"Fin1";#N/A,#N/A,FALSE,"Fin2";#N/A,#N/A,FALSE,"Fin3";#N/A,#N/A,FALSE,"Fin4";#N/A,#N/A,FALSE,"Fin5";#N/A,#N/A,FALSE,"Debt Service";#N/A,#N/A,FALSE,"Balance";#N/A,#N/A,FALSE,"Revenues"}</definedName>
    <definedName name="wrn.isd." hidden="1">{#N/A,#N/A,FALSE,"Fin1";#N/A,#N/A,FALSE,"Fin2";#N/A,#N/A,FALSE,"Fin3";#N/A,#N/A,FALSE,"Fin4";#N/A,#N/A,FALSE,"Fin5";#N/A,#N/A,FALSE,"Debt Service";#N/A,#N/A,FALSE,"Balance";#N/A,#N/A,FALSE,"Revenues";#N/A,#N/A,FALSE,"Balance (2)";#N/A,#N/A,FALSE,"Revenues (2)";#N/A,#N/A,FALSE,"Schedule I";#N/A,#N/A,FALSE,"Schedule II"}</definedName>
    <definedName name="wrn.midland." hidden="1">{#N/A,#N/A,FALSE,"valuation bond data";#N/A,#N/A,FALSE,"overlap debt";#N/A,#N/A,FALSE,"debt service";#N/A,#N/A,FALSE,"assessed valuation";#N/A,#N/A,FALSE,"top ten";#N/A,#N/A,FALSE,"Revenue";#N/A,#N/A,FALSE,"balance sheet"}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9" l="1"/>
  <c r="C26" i="4"/>
  <c r="D25" i="4"/>
  <c r="D26" i="4" s="1"/>
  <c r="E25" i="4"/>
  <c r="B26" i="4"/>
  <c r="D14" i="4"/>
  <c r="D15" i="4"/>
  <c r="D13" i="1"/>
  <c r="D12" i="1"/>
  <c r="B12" i="1"/>
  <c r="B19" i="1" s="1"/>
  <c r="B47" i="1" l="1"/>
  <c r="B31" i="11" l="1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B40" i="1" l="1"/>
  <c r="H21" i="9" l="1"/>
  <c r="B21" i="9"/>
  <c r="B13" i="1"/>
  <c r="E24" i="4"/>
  <c r="E23" i="4"/>
  <c r="E22" i="4"/>
  <c r="E21" i="4"/>
  <c r="E16" i="4"/>
  <c r="E15" i="4"/>
  <c r="E13" i="4"/>
  <c r="E12" i="4"/>
  <c r="E11" i="4"/>
  <c r="H25" i="9"/>
  <c r="H24" i="9"/>
  <c r="H23" i="9"/>
  <c r="H22" i="9"/>
  <c r="H14" i="9"/>
  <c r="H13" i="9"/>
  <c r="H12" i="9"/>
  <c r="F25" i="9"/>
  <c r="F24" i="9"/>
  <c r="F23" i="9"/>
  <c r="F22" i="9"/>
  <c r="F21" i="9"/>
  <c r="F14" i="9"/>
  <c r="F13" i="9"/>
  <c r="F12" i="9"/>
  <c r="F11" i="9"/>
  <c r="H23" i="11"/>
  <c r="H22" i="11"/>
  <c r="H21" i="11"/>
  <c r="H20" i="11"/>
  <c r="H13" i="11"/>
  <c r="H12" i="11"/>
  <c r="H11" i="11"/>
  <c r="F13" i="11"/>
  <c r="F12" i="11"/>
  <c r="F11" i="11"/>
  <c r="B6" i="12"/>
  <c r="E7" i="4"/>
  <c r="H7" i="9"/>
  <c r="H7" i="11"/>
  <c r="F27" i="9" l="1"/>
  <c r="C21" i="12"/>
  <c r="C16" i="12"/>
  <c r="C15" i="12"/>
  <c r="C14" i="12"/>
  <c r="C13" i="12"/>
  <c r="C12" i="12"/>
  <c r="C11" i="12"/>
  <c r="C10" i="12"/>
  <c r="C9" i="12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H18" i="1"/>
  <c r="H17" i="1"/>
  <c r="H16" i="1"/>
  <c r="H15" i="1"/>
  <c r="H14" i="1"/>
  <c r="H13" i="1"/>
  <c r="H12" i="1"/>
  <c r="H11" i="1"/>
  <c r="F18" i="1"/>
  <c r="F17" i="1"/>
  <c r="F16" i="1"/>
  <c r="F15" i="1"/>
  <c r="F14" i="1"/>
  <c r="F13" i="1"/>
  <c r="F12" i="1"/>
  <c r="F11" i="1"/>
  <c r="F40" i="1" l="1"/>
  <c r="C18" i="12"/>
  <c r="C18" i="4"/>
  <c r="D10" i="12" l="1"/>
  <c r="B18" i="12"/>
  <c r="B39" i="12"/>
  <c r="D9" i="12" l="1"/>
  <c r="D12" i="12"/>
  <c r="D40" i="1"/>
  <c r="H40" i="1" l="1"/>
  <c r="D8" i="9"/>
  <c r="D13" i="4"/>
  <c r="D12" i="4"/>
  <c r="D27" i="12" l="1"/>
  <c r="E27" i="12" s="1"/>
  <c r="C8" i="4" l="1"/>
  <c r="D8" i="11"/>
  <c r="D8" i="1"/>
  <c r="B27" i="9" l="1"/>
  <c r="A3" i="12" l="1"/>
  <c r="D19" i="1" l="1"/>
  <c r="D11" i="4" l="1"/>
  <c r="D18" i="9" l="1"/>
  <c r="D38" i="12"/>
  <c r="E38" i="12" s="1"/>
  <c r="D37" i="12"/>
  <c r="E37" i="12" s="1"/>
  <c r="D36" i="12"/>
  <c r="E36" i="12" s="1"/>
  <c r="D35" i="12"/>
  <c r="E35" i="12" s="1"/>
  <c r="D34" i="12"/>
  <c r="E34" i="12" s="1"/>
  <c r="D33" i="12"/>
  <c r="E33" i="12" s="1"/>
  <c r="D32" i="12"/>
  <c r="E32" i="12" s="1"/>
  <c r="D31" i="12"/>
  <c r="E31" i="12" s="1"/>
  <c r="D30" i="12"/>
  <c r="E30" i="12" s="1"/>
  <c r="D29" i="12"/>
  <c r="E29" i="12" s="1"/>
  <c r="D28" i="12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17" i="12"/>
  <c r="D16" i="12"/>
  <c r="E16" i="12" s="1"/>
  <c r="D15" i="12"/>
  <c r="E15" i="12" s="1"/>
  <c r="D14" i="12"/>
  <c r="E14" i="12" s="1"/>
  <c r="D13" i="12"/>
  <c r="E13" i="12" s="1"/>
  <c r="E12" i="12"/>
  <c r="E10" i="12"/>
  <c r="D11" i="12" l="1"/>
  <c r="E11" i="12" s="1"/>
  <c r="E9" i="12"/>
  <c r="B42" i="12"/>
  <c r="C39" i="12"/>
  <c r="D39" i="12" l="1"/>
  <c r="E39" i="12" s="1"/>
  <c r="D18" i="12"/>
  <c r="E18" i="12" s="1"/>
  <c r="D27" i="9"/>
  <c r="D29" i="9" l="1"/>
  <c r="D31" i="9" s="1"/>
  <c r="H27" i="9"/>
  <c r="C42" i="12"/>
  <c r="D42" i="12" s="1"/>
  <c r="B18" i="4" l="1"/>
  <c r="A3" i="4" l="1"/>
  <c r="D43" i="1" l="1"/>
  <c r="D45" i="1" s="1"/>
  <c r="D46" i="1" s="1"/>
  <c r="F17" i="11" l="1"/>
  <c r="D17" i="11"/>
  <c r="H19" i="1" l="1"/>
  <c r="B6" i="9"/>
  <c r="B6" i="4" l="1"/>
  <c r="B6" i="11"/>
  <c r="B18" i="9" l="1"/>
  <c r="H18" i="9" s="1"/>
  <c r="B29" i="9" l="1"/>
  <c r="B31" i="9" s="1"/>
  <c r="F26" i="9" l="1"/>
  <c r="F21" i="11"/>
  <c r="F23" i="11"/>
  <c r="F20" i="11"/>
  <c r="F22" i="11"/>
  <c r="D16" i="4"/>
  <c r="D18" i="4" s="1"/>
  <c r="D22" i="4"/>
  <c r="D23" i="4"/>
  <c r="D24" i="4"/>
  <c r="D21" i="4"/>
  <c r="E26" i="4" l="1"/>
  <c r="F19" i="1" l="1"/>
  <c r="H3" i="9" l="1"/>
  <c r="F3" i="9"/>
  <c r="D3" i="9"/>
  <c r="C3" i="9"/>
  <c r="B3" i="9"/>
  <c r="A3" i="9"/>
  <c r="H3" i="11"/>
  <c r="F3" i="11"/>
  <c r="D3" i="11"/>
  <c r="B3" i="11"/>
  <c r="A3" i="11"/>
  <c r="E3" i="4"/>
  <c r="D3" i="4"/>
  <c r="C3" i="4"/>
  <c r="B3" i="4"/>
  <c r="E17" i="4" l="1"/>
  <c r="H17" i="9" l="1"/>
  <c r="F17" i="9"/>
  <c r="H16" i="9"/>
  <c r="F16" i="9"/>
  <c r="H15" i="9"/>
  <c r="F15" i="9"/>
  <c r="F18" i="9" l="1"/>
  <c r="D17" i="4"/>
  <c r="D24" i="11"/>
  <c r="B24" i="11"/>
  <c r="B17" i="11"/>
  <c r="H17" i="11" s="1"/>
  <c r="H16" i="11"/>
  <c r="F16" i="11"/>
  <c r="H15" i="11"/>
  <c r="F15" i="11"/>
  <c r="H14" i="11"/>
  <c r="H24" i="11" l="1"/>
  <c r="E18" i="4"/>
  <c r="C28" i="4"/>
  <c r="C30" i="4" s="1"/>
  <c r="D26" i="11"/>
  <c r="D28" i="11" s="1"/>
  <c r="D30" i="11" s="1"/>
  <c r="B43" i="1"/>
  <c r="B28" i="4"/>
  <c r="B30" i="4" s="1"/>
  <c r="B26" i="11"/>
  <c r="B28" i="11" s="1"/>
  <c r="B30" i="11" s="1"/>
  <c r="B45" i="1" l="1"/>
  <c r="B46" i="1" s="1"/>
  <c r="B32" i="11"/>
  <c r="B48" i="1" l="1"/>
  <c r="F14" i="11"/>
  <c r="F24" i="11" l="1"/>
</calcChain>
</file>

<file path=xl/sharedStrings.xml><?xml version="1.0" encoding="utf-8"?>
<sst xmlns="http://schemas.openxmlformats.org/spreadsheetml/2006/main" count="185" uniqueCount="100">
  <si>
    <t>City of Bay City</t>
  </si>
  <si>
    <t>Financial Statement</t>
  </si>
  <si>
    <t xml:space="preserve">  Property Taxes</t>
  </si>
  <si>
    <t xml:space="preserve">  Fines &amp; Penalties</t>
  </si>
  <si>
    <t xml:space="preserve">  Licenses &amp; Permits</t>
  </si>
  <si>
    <t xml:space="preserve">  Miscellaneous</t>
  </si>
  <si>
    <t xml:space="preserve">  Transfers</t>
  </si>
  <si>
    <t xml:space="preserve">  Other Revenue </t>
  </si>
  <si>
    <t>Total Revenues</t>
  </si>
  <si>
    <t>Revenues</t>
  </si>
  <si>
    <t>Expenditures</t>
  </si>
  <si>
    <t xml:space="preserve">  City Secretary</t>
  </si>
  <si>
    <t xml:space="preserve">  City General Services</t>
  </si>
  <si>
    <t xml:space="preserve">  Administrative Council</t>
  </si>
  <si>
    <t xml:space="preserve">  Main Street</t>
  </si>
  <si>
    <t xml:space="preserve">  Municipal Court</t>
  </si>
  <si>
    <t xml:space="preserve">  Finance</t>
  </si>
  <si>
    <t xml:space="preserve">  Police</t>
  </si>
  <si>
    <t xml:space="preserve">  Animal Impoundment</t>
  </si>
  <si>
    <t xml:space="preserve">  Parks </t>
  </si>
  <si>
    <t xml:space="preserve">  Riverside Park</t>
  </si>
  <si>
    <t xml:space="preserve">  Recreation</t>
  </si>
  <si>
    <t>Net Revenue (Expenditures)</t>
  </si>
  <si>
    <t>Beginning Fund Balance</t>
  </si>
  <si>
    <t>Ending Fund Balance</t>
  </si>
  <si>
    <t>Total
Budget</t>
  </si>
  <si>
    <t>General Fund (Fund 11)</t>
  </si>
  <si>
    <t>Percent of Fiscal Year Complete</t>
  </si>
  <si>
    <t>Civic &amp; Cultural Arts Fund (Fund 25)</t>
  </si>
  <si>
    <t xml:space="preserve">  Hotel Occupancy Tax</t>
  </si>
  <si>
    <t xml:space="preserve">  Civic Center</t>
  </si>
  <si>
    <t xml:space="preserve">  Personnel</t>
  </si>
  <si>
    <t xml:space="preserve">  Other Charges &amp; Services</t>
  </si>
  <si>
    <t xml:space="preserve">  Supplies &amp; Materials</t>
  </si>
  <si>
    <t>Utility Fund (Fund 61)</t>
  </si>
  <si>
    <t xml:space="preserve">  Charges for Services</t>
  </si>
  <si>
    <t>Total Expenditures</t>
  </si>
  <si>
    <t>Municipal Airport Fund (Fund 64)</t>
  </si>
  <si>
    <t xml:space="preserve">  Repairs &amp; Maintenance</t>
  </si>
  <si>
    <t xml:space="preserve">  Capital Expenditures</t>
  </si>
  <si>
    <t xml:space="preserve">  Fines &amp; Penalities</t>
  </si>
  <si>
    <t xml:space="preserve">  Recycling Center</t>
  </si>
  <si>
    <t xml:space="preserve">  Sales Tax</t>
  </si>
  <si>
    <t>YTD Actual*</t>
  </si>
  <si>
    <t xml:space="preserve">  Bay City Theatre</t>
  </si>
  <si>
    <t>No minimum Fund Balance Policy</t>
  </si>
  <si>
    <t>Fund Balance Target 90 days (25%)</t>
  </si>
  <si>
    <t>Over/(Under) min Policy Level (25%)</t>
  </si>
  <si>
    <t>Target 90 days (25%)</t>
  </si>
  <si>
    <t xml:space="preserve">  Library</t>
  </si>
  <si>
    <t>Proposed to maintain $50,000</t>
  </si>
  <si>
    <t>*YTD does not includes encumbrances</t>
  </si>
  <si>
    <t>Over/(Under) Target</t>
  </si>
  <si>
    <t>% of Operating Reserves</t>
  </si>
  <si>
    <t xml:space="preserve">  Fire Department</t>
  </si>
  <si>
    <t>Notes</t>
  </si>
  <si>
    <t>Variance</t>
  </si>
  <si>
    <t>REVENUES</t>
  </si>
  <si>
    <t>EXPENDITURES</t>
  </si>
  <si>
    <t xml:space="preserve">  Other Revenue</t>
  </si>
  <si>
    <t xml:space="preserve">  Other Revenue (Fuel Sales)</t>
  </si>
  <si>
    <t xml:space="preserve"> </t>
  </si>
  <si>
    <t xml:space="preserve">  Other Local Taxes (Franchise)</t>
  </si>
  <si>
    <t xml:space="preserve">  Charges for Services (Sanitation)</t>
  </si>
  <si>
    <t xml:space="preserve">  Tourism Department</t>
  </si>
  <si>
    <t xml:space="preserve">  Utility Maintenance</t>
  </si>
  <si>
    <t xml:space="preserve">  Water &amp; WWTP Division</t>
  </si>
  <si>
    <t xml:space="preserve">  Pool Operations</t>
  </si>
  <si>
    <t xml:space="preserve">  Human Resources</t>
  </si>
  <si>
    <t xml:space="preserve">  Street &amp; Bridge </t>
  </si>
  <si>
    <t>*YTD does not include encumbrances</t>
  </si>
  <si>
    <t xml:space="preserve">  Miscellaneous (Rentals, Grants)</t>
  </si>
  <si>
    <t xml:space="preserve">  Transfers (General Fund)</t>
  </si>
  <si>
    <t xml:space="preserve">  Hotel General</t>
  </si>
  <si>
    <t>(Over)Under
Budget
to Date</t>
  </si>
  <si>
    <t>Designated for capital projects</t>
  </si>
  <si>
    <t xml:space="preserve">  Code Enforcement</t>
  </si>
  <si>
    <t xml:space="preserve">  Transfers (Hotel/Motel &amp; Utility)</t>
  </si>
  <si>
    <t xml:space="preserve">  Code</t>
  </si>
  <si>
    <t>FY 2021 Actual YTD</t>
  </si>
  <si>
    <t>Some encumbered from Prior Year</t>
  </si>
  <si>
    <t>General Fund subsidizes appox.</t>
  </si>
  <si>
    <t>$225,000-250,000 each year</t>
  </si>
  <si>
    <t xml:space="preserve">  Interest Income</t>
  </si>
  <si>
    <t xml:space="preserve">  Rental Fees- Civic Center</t>
  </si>
  <si>
    <t xml:space="preserve">  Other Income- Special Events</t>
  </si>
  <si>
    <t xml:space="preserve">  Utility Operations</t>
  </si>
  <si>
    <t xml:space="preserve">  Utility Billing</t>
  </si>
  <si>
    <t>FY 2022 Actual YTD</t>
  </si>
  <si>
    <t>c</t>
  </si>
  <si>
    <r>
      <t>Beginning Fund Balance</t>
    </r>
    <r>
      <rPr>
        <b/>
        <i/>
        <sz val="10"/>
        <color rgb="FFFF0000"/>
        <rFont val="Calibri"/>
        <family val="2"/>
        <scheme val="minor"/>
      </rPr>
      <t xml:space="preserve"> </t>
    </r>
  </si>
  <si>
    <t>% Change from FY 2021 vs FY 2022</t>
  </si>
  <si>
    <t>% FY 2022 Budget</t>
  </si>
  <si>
    <t>Audited</t>
  </si>
  <si>
    <t xml:space="preserve">  Recreational Programs</t>
  </si>
  <si>
    <t xml:space="preserve">  Street and Bridge</t>
  </si>
  <si>
    <t xml:space="preserve">  Other Income</t>
  </si>
  <si>
    <t xml:space="preserve">  Insurance Claims</t>
  </si>
  <si>
    <t xml:space="preserve">  CE -Building</t>
  </si>
  <si>
    <t>As of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</si>
</sst>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9" fillId="0" borderId="0"/>
    <xf numFmtId="0" fontId="12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9" fontId="3" fillId="0" borderId="0" xfId="3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164" fontId="3" fillId="0" borderId="0" xfId="2" applyNumberFormat="1" applyFont="1"/>
    <xf numFmtId="9" fontId="3" fillId="0" borderId="0" xfId="3" applyFont="1" applyFill="1" applyAlignment="1">
      <alignment horizontal="right"/>
    </xf>
    <xf numFmtId="165" fontId="3" fillId="0" borderId="0" xfId="1" applyNumberFormat="1" applyFont="1" applyFill="1"/>
    <xf numFmtId="165" fontId="3" fillId="0" borderId="0" xfId="1" applyNumberFormat="1" applyFont="1"/>
    <xf numFmtId="0" fontId="5" fillId="0" borderId="0" xfId="0" applyFont="1"/>
    <xf numFmtId="164" fontId="3" fillId="0" borderId="1" xfId="0" applyNumberFormat="1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7" fillId="0" borderId="0" xfId="0" applyFont="1"/>
    <xf numFmtId="10" fontId="3" fillId="0" borderId="0" xfId="0" applyNumberFormat="1" applyFont="1"/>
    <xf numFmtId="0" fontId="8" fillId="0" borderId="0" xfId="0" applyFont="1"/>
    <xf numFmtId="166" fontId="3" fillId="0" borderId="0" xfId="2" applyNumberFormat="1" applyFont="1"/>
    <xf numFmtId="166" fontId="3" fillId="0" borderId="0" xfId="3" applyNumberFormat="1" applyFont="1"/>
    <xf numFmtId="166" fontId="3" fillId="0" borderId="0" xfId="3" applyNumberFormat="1" applyFont="1" applyFill="1"/>
    <xf numFmtId="166" fontId="5" fillId="0" borderId="0" xfId="3" applyNumberFormat="1" applyFont="1" applyFill="1"/>
    <xf numFmtId="166" fontId="3" fillId="0" borderId="0" xfId="0" applyNumberFormat="1" applyFont="1"/>
    <xf numFmtId="166" fontId="5" fillId="0" borderId="0" xfId="3" applyNumberFormat="1" applyFont="1"/>
    <xf numFmtId="42" fontId="3" fillId="0" borderId="0" xfId="0" applyNumberFormat="1" applyFont="1"/>
    <xf numFmtId="164" fontId="4" fillId="0" borderId="0" xfId="0" applyNumberFormat="1" applyFont="1"/>
    <xf numFmtId="0" fontId="10" fillId="0" borderId="1" xfId="0" applyFont="1" applyBorder="1"/>
    <xf numFmtId="0" fontId="5" fillId="0" borderId="1" xfId="0" applyFont="1" applyBorder="1" applyAlignment="1">
      <alignment horizontal="center" wrapText="1"/>
    </xf>
    <xf numFmtId="0" fontId="10" fillId="0" borderId="0" xfId="0" applyFont="1"/>
    <xf numFmtId="164" fontId="3" fillId="0" borderId="0" xfId="2" applyNumberFormat="1" applyFont="1" applyBorder="1" applyAlignment="1">
      <alignment horizontal="center" wrapText="1"/>
    </xf>
    <xf numFmtId="164" fontId="3" fillId="0" borderId="0" xfId="2" applyNumberFormat="1" applyFont="1" applyBorder="1" applyAlignment="1">
      <alignment horizontal="center"/>
    </xf>
    <xf numFmtId="9" fontId="3" fillId="0" borderId="0" xfId="3" applyFont="1" applyBorder="1"/>
    <xf numFmtId="165" fontId="3" fillId="0" borderId="0" xfId="1" applyNumberFormat="1" applyFont="1" applyFill="1" applyBorder="1"/>
    <xf numFmtId="0" fontId="11" fillId="0" borderId="0" xfId="0" applyFont="1"/>
    <xf numFmtId="9" fontId="3" fillId="0" borderId="0" xfId="3" applyFont="1" applyAlignment="1">
      <alignment horizontal="right"/>
    </xf>
    <xf numFmtId="9" fontId="3" fillId="0" borderId="0" xfId="3" applyFont="1" applyFill="1"/>
    <xf numFmtId="41" fontId="3" fillId="0" borderId="0" xfId="1" applyNumberFormat="1" applyFont="1" applyFill="1"/>
    <xf numFmtId="41" fontId="3" fillId="0" borderId="0" xfId="2" applyNumberFormat="1" applyFont="1"/>
    <xf numFmtId="41" fontId="3" fillId="0" borderId="0" xfId="1" applyNumberFormat="1" applyFont="1"/>
    <xf numFmtId="41" fontId="3" fillId="0" borderId="0" xfId="2" applyNumberFormat="1" applyFont="1" applyFill="1"/>
    <xf numFmtId="41" fontId="3" fillId="0" borderId="0" xfId="2" applyNumberFormat="1" applyFont="1" applyBorder="1" applyAlignment="1">
      <alignment horizontal="center" wrapText="1"/>
    </xf>
    <xf numFmtId="41" fontId="3" fillId="0" borderId="0" xfId="0" applyNumberFormat="1" applyFont="1"/>
    <xf numFmtId="41" fontId="3" fillId="0" borderId="0" xfId="1" applyNumberFormat="1" applyFont="1" applyFill="1" applyBorder="1"/>
    <xf numFmtId="41" fontId="5" fillId="0" borderId="0" xfId="0" applyNumberFormat="1" applyFont="1" applyAlignment="1">
      <alignment horizontal="center" wrapText="1"/>
    </xf>
    <xf numFmtId="166" fontId="5" fillId="0" borderId="0" xfId="0" applyNumberFormat="1" applyFont="1"/>
    <xf numFmtId="166" fontId="5" fillId="0" borderId="0" xfId="2" applyNumberFormat="1" applyFont="1"/>
    <xf numFmtId="9" fontId="5" fillId="0" borderId="0" xfId="3" applyFont="1" applyFill="1" applyAlignment="1">
      <alignment horizontal="right"/>
    </xf>
    <xf numFmtId="9" fontId="5" fillId="0" borderId="0" xfId="3" applyFont="1" applyFill="1"/>
    <xf numFmtId="9" fontId="5" fillId="0" borderId="0" xfId="3" applyFont="1"/>
    <xf numFmtId="43" fontId="3" fillId="0" borderId="0" xfId="0" applyNumberFormat="1" applyFont="1"/>
    <xf numFmtId="164" fontId="8" fillId="0" borderId="0" xfId="0" applyNumberFormat="1" applyFont="1"/>
    <xf numFmtId="0" fontId="13" fillId="0" borderId="1" xfId="0" applyFont="1" applyBorder="1" applyAlignment="1">
      <alignment horizontal="center" wrapText="1"/>
    </xf>
    <xf numFmtId="41" fontId="0" fillId="0" borderId="0" xfId="2" applyNumberFormat="1" applyFont="1"/>
    <xf numFmtId="41" fontId="0" fillId="0" borderId="0" xfId="1" applyNumberFormat="1" applyFont="1"/>
    <xf numFmtId="43" fontId="5" fillId="0" borderId="0" xfId="1" applyFont="1"/>
    <xf numFmtId="0" fontId="14" fillId="0" borderId="0" xfId="0" applyFont="1"/>
    <xf numFmtId="164" fontId="14" fillId="0" borderId="0" xfId="0" applyNumberFormat="1" applyFont="1"/>
    <xf numFmtId="9" fontId="3" fillId="0" borderId="0" xfId="0" applyNumberFormat="1" applyFont="1"/>
    <xf numFmtId="9" fontId="3" fillId="0" borderId="0" xfId="1" applyNumberFormat="1" applyFont="1" applyFill="1" applyBorder="1"/>
    <xf numFmtId="164" fontId="15" fillId="0" borderId="0" xfId="0" applyNumberFormat="1" applyFont="1"/>
    <xf numFmtId="0" fontId="4" fillId="0" borderId="1" xfId="0" applyFont="1" applyBorder="1" applyAlignment="1">
      <alignment horizontal="center" wrapText="1"/>
    </xf>
    <xf numFmtId="164" fontId="3" fillId="0" borderId="0" xfId="1" applyNumberFormat="1" applyFont="1"/>
    <xf numFmtId="41" fontId="3" fillId="0" borderId="1" xfId="0" applyNumberFormat="1" applyFont="1" applyBorder="1"/>
    <xf numFmtId="41" fontId="3" fillId="0" borderId="1" xfId="1" applyNumberFormat="1" applyFont="1" applyFill="1" applyBorder="1"/>
    <xf numFmtId="42" fontId="3" fillId="0" borderId="1" xfId="1" applyNumberFormat="1" applyFont="1" applyFill="1" applyBorder="1"/>
    <xf numFmtId="164" fontId="3" fillId="0" borderId="0" xfId="2" applyNumberFormat="1" applyFont="1" applyFill="1"/>
    <xf numFmtId="165" fontId="3" fillId="0" borderId="1" xfId="1" applyNumberFormat="1" applyFont="1" applyFill="1" applyBorder="1"/>
    <xf numFmtId="164" fontId="3" fillId="0" borderId="1" xfId="2" applyNumberFormat="1" applyFont="1" applyFill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Comma" xfId="1" builtinId="3"/>
    <cellStyle name="Comma 2" xfId="7" xr:uid="{00000000-0005-0000-0000-000001000000}"/>
    <cellStyle name="Comma 2 2" xfId="8" xr:uid="{00000000-0005-0000-0000-000002000000}"/>
    <cellStyle name="Currency" xfId="2" builtinId="4"/>
    <cellStyle name="Normal" xfId="0" builtinId="0"/>
    <cellStyle name="Normal 2" xfId="4" xr:uid="{00000000-0005-0000-0000-000005000000}"/>
    <cellStyle name="Normal 2 2" xfId="6" xr:uid="{00000000-0005-0000-0000-000006000000}"/>
    <cellStyle name="Normal 3" xfId="5" xr:uid="{00000000-0005-0000-0000-000007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TAX YEARLY COMPARISON</a:t>
            </a:r>
          </a:p>
        </c:rich>
      </c:tx>
      <c:layout>
        <c:manualLayout>
          <c:xMode val="edge"/>
          <c:yMode val="edge"/>
          <c:x val="0.30558770040966377"/>
          <c:y val="3.5803405127761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707952507679913E-2"/>
          <c:y val="0.12908764862878877"/>
          <c:w val="0.8410587190826645"/>
          <c:h val="0.7851739788199682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66C-4665-9D11-EAD6C2A2D968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66C-4665-9D11-EAD6C2A2D968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66C-4665-9D11-EAD6C2A2D968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66C-4665-9D11-EAD6C2A2D968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766C-4665-9D11-EAD6C2A2D968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766C-4665-9D11-EAD6C2A2D968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766C-4665-9D11-EAD6C2A2D968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766C-4665-9D11-EAD6C2A2D968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766C-4665-9D11-EAD6C2A2D968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766C-4665-9D11-EAD6C2A2D968}"/>
              </c:ext>
            </c:extLst>
          </c:dPt>
          <c:dLbls>
            <c:dLbl>
              <c:idx val="0"/>
              <c:layout>
                <c:manualLayout>
                  <c:x val="-9.9896884930595958E-4"/>
                  <c:y val="-0.356622465147742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6C-4665-9D11-EAD6C2A2D968}"/>
                </c:ext>
              </c:extLst>
            </c:dLbl>
            <c:dLbl>
              <c:idx val="1"/>
              <c:layout>
                <c:manualLayout>
                  <c:x val="-8.1297998111705102E-4"/>
                  <c:y val="-0.30847725563375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C-4665-9D11-EAD6C2A2D968}"/>
                </c:ext>
              </c:extLst>
            </c:dLbl>
            <c:dLbl>
              <c:idx val="2"/>
              <c:layout>
                <c:manualLayout>
                  <c:x val="-8.5023341334381018E-4"/>
                  <c:y val="-0.292570749778222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C-4665-9D11-EAD6C2A2D968}"/>
                </c:ext>
              </c:extLst>
            </c:dLbl>
            <c:dLbl>
              <c:idx val="3"/>
              <c:layout>
                <c:manualLayout>
                  <c:x val="5.6173569252004106E-3"/>
                  <c:y val="-0.296552110341606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6C-4665-9D11-EAD6C2A2D968}"/>
                </c:ext>
              </c:extLst>
            </c:dLbl>
            <c:dLbl>
              <c:idx val="4"/>
              <c:layout>
                <c:manualLayout>
                  <c:x val="1.3950274832954547E-3"/>
                  <c:y val="-0.316743210346991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6C-4665-9D11-EAD6C2A2D968}"/>
                </c:ext>
              </c:extLst>
            </c:dLbl>
            <c:dLbl>
              <c:idx val="5"/>
              <c:layout>
                <c:manualLayout>
                  <c:x val="1.3726111638597441E-3"/>
                  <c:y val="-0.32088230568920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6C-4665-9D11-EAD6C2A2D968}"/>
                </c:ext>
              </c:extLst>
            </c:dLbl>
            <c:dLbl>
              <c:idx val="6"/>
              <c:layout>
                <c:manualLayout>
                  <c:x val="1.3742757420356592E-3"/>
                  <c:y val="-0.31736422561160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6C-4665-9D11-EAD6C2A2D968}"/>
                </c:ext>
              </c:extLst>
            </c:dLbl>
            <c:dLbl>
              <c:idx val="7"/>
              <c:layout>
                <c:manualLayout>
                  <c:x val="8.4010150819659457E-3"/>
                  <c:y val="-0.35834010946585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6C-4665-9D11-EAD6C2A2D968}"/>
                </c:ext>
              </c:extLst>
            </c:dLbl>
            <c:dLbl>
              <c:idx val="8"/>
              <c:layout>
                <c:manualLayout>
                  <c:x val="1.3726111638597441E-3"/>
                  <c:y val="-0.348233515087826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66C-4665-9D11-EAD6C2A2D968}"/>
                </c:ext>
              </c:extLst>
            </c:dLbl>
            <c:dLbl>
              <c:idx val="9"/>
              <c:layout>
                <c:manualLayout>
                  <c:x val="2.818685711216446E-3"/>
                  <c:y val="-0.35922904482671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66C-4665-9D11-EAD6C2A2D96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[1]Data!$B$2:$O$2</c15:sqref>
                  </c15:fullRef>
                </c:ext>
              </c:extLst>
              <c:f>[1]Data!$F$2:$O$2</c:f>
              <c:strCache>
                <c:ptCount val="10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  <c:pt idx="8">
                  <c:v>FY 2021</c:v>
                </c:pt>
                <c:pt idx="9">
                  <c:v>Projected FY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[1]Data!$B$26:$O$26</c15:sqref>
                  </c15:fullRef>
                </c:ext>
              </c:extLst>
              <c:f>[1]Data!$F$26:$O$26</c:f>
              <c:numCache>
                <c:formatCode>General</c:formatCode>
                <c:ptCount val="10"/>
                <c:pt idx="0">
                  <c:v>3440988</c:v>
                </c:pt>
                <c:pt idx="1">
                  <c:v>3469272</c:v>
                </c:pt>
                <c:pt idx="2">
                  <c:v>4077195</c:v>
                </c:pt>
                <c:pt idx="3">
                  <c:v>4060320.75</c:v>
                </c:pt>
                <c:pt idx="4">
                  <c:v>4295598.0999999996</c:v>
                </c:pt>
                <c:pt idx="5">
                  <c:v>4277863</c:v>
                </c:pt>
                <c:pt idx="6">
                  <c:v>4447507.8600000003</c:v>
                </c:pt>
                <c:pt idx="7">
                  <c:v>4966859.8499999996</c:v>
                </c:pt>
                <c:pt idx="8">
                  <c:v>4934705.7799999993</c:v>
                </c:pt>
                <c:pt idx="9">
                  <c:v>5051079.1274999995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766C-4665-9D11-EAD6C2A2D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46992"/>
        <c:axId val="166247384"/>
      </c:barChart>
      <c:catAx>
        <c:axId val="16624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9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47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24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46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E9FD65-3683-4A03-B050-A8B4A90A076B}">
  <sheetPr/>
  <sheetViews>
    <sheetView zoomScale="89" workbookViewId="0"/>
  </sheetViews>
  <pageMargins left="0.5" right="0.5" top="0.75" bottom="0.75" header="0.5" footer="0.2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11292" cy="62929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2ECACF-F7E1-480F-88B3-23FC30EA03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0.13097</cdr:x>
      <cdr:y>0.26284</cdr:y>
    </cdr:from>
    <cdr:to>
      <cdr:x>0.93647</cdr:x>
      <cdr:y>0.26459</cdr:y>
    </cdr:to>
    <cdr:sp macro="" textlink="">
      <cdr:nvSpPr>
        <cdr:cNvPr id="1025" name="Line 1">
          <a:extLst xmlns:a="http://schemas.openxmlformats.org/drawingml/2006/main">
            <a:ext uri="{FF2B5EF4-FFF2-40B4-BE49-F238E27FC236}">
              <a16:creationId xmlns:a16="http://schemas.microsoft.com/office/drawing/2014/main" id="{5F17B312-4305-45DE-BFB8-CA052E663397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80198" y="1654013"/>
          <a:ext cx="7258596" cy="110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FF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0.30629</cdr:x>
      <cdr:y>0.23247</cdr:y>
    </cdr:from>
    <cdr:to>
      <cdr:x>0.42044</cdr:x>
      <cdr:y>0.26075</cdr:y>
    </cdr:to>
    <cdr:sp macro="" textlink="">
      <cdr:nvSpPr>
        <cdr:cNvPr id="1026" name="Text Box 2">
          <a:extLst xmlns:a="http://schemas.openxmlformats.org/drawingml/2006/main">
            <a:ext uri="{FF2B5EF4-FFF2-40B4-BE49-F238E27FC236}">
              <a16:creationId xmlns:a16="http://schemas.microsoft.com/office/drawing/2014/main" id="{F07F6A51-F24B-4810-9495-8D844476E3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0069" y="1462915"/>
          <a:ext cx="1028680" cy="1779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FY 2022 Budget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Director/Sales%20Tax/SalestaxYEARLY_F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Tax"/>
      <sheetName val="Data"/>
      <sheetName val="Sheet2"/>
      <sheetName val="Sheet3"/>
    </sheetNames>
    <sheetDataSet>
      <sheetData sheetId="0" refreshError="1"/>
      <sheetData sheetId="1">
        <row r="2">
          <cell r="B2" t="str">
            <v>FY 2007</v>
          </cell>
          <cell r="C2" t="str">
            <v>FY 2008</v>
          </cell>
          <cell r="D2" t="str">
            <v>FY 2011</v>
          </cell>
          <cell r="E2" t="str">
            <v>FY 2012</v>
          </cell>
          <cell r="F2" t="str">
            <v>FY 2013</v>
          </cell>
          <cell r="G2" t="str">
            <v>FY 2014</v>
          </cell>
          <cell r="H2" t="str">
            <v>FY 2015</v>
          </cell>
          <cell r="I2" t="str">
            <v>FY 2016</v>
          </cell>
          <cell r="J2" t="str">
            <v>FY 2017</v>
          </cell>
          <cell r="K2" t="str">
            <v>FY 2018</v>
          </cell>
          <cell r="L2" t="str">
            <v>FY 2019</v>
          </cell>
          <cell r="M2" t="str">
            <v>FY 2020</v>
          </cell>
          <cell r="N2" t="str">
            <v>FY 2021</v>
          </cell>
          <cell r="O2" t="str">
            <v>Projected FY 2022</v>
          </cell>
        </row>
        <row r="26">
          <cell r="B26">
            <v>5058673</v>
          </cell>
          <cell r="C26">
            <v>3986482</v>
          </cell>
          <cell r="D26">
            <v>4423374</v>
          </cell>
          <cell r="E26">
            <v>3385962</v>
          </cell>
          <cell r="F26">
            <v>3440988</v>
          </cell>
          <cell r="G26">
            <v>3469272</v>
          </cell>
          <cell r="H26">
            <v>4077195</v>
          </cell>
          <cell r="I26">
            <v>4060320.75</v>
          </cell>
          <cell r="J26">
            <v>4295598.0999999996</v>
          </cell>
          <cell r="K26">
            <v>4277863</v>
          </cell>
          <cell r="L26">
            <v>4447507.8600000003</v>
          </cell>
          <cell r="M26">
            <v>4966859.8499999996</v>
          </cell>
          <cell r="N26">
            <v>4934705.7799999993</v>
          </cell>
          <cell r="O26">
            <v>5051079.1274999995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30.42578125" style="1" customWidth="1"/>
    <col min="2" max="2" width="14.7109375" style="1" bestFit="1" customWidth="1"/>
    <col min="3" max="3" width="3.28515625" style="1" customWidth="1"/>
    <col min="4" max="4" width="14.42578125" style="1" bestFit="1" customWidth="1"/>
    <col min="5" max="5" width="3.28515625" style="1" customWidth="1"/>
    <col min="6" max="6" width="14.28515625" style="1" customWidth="1"/>
    <col min="7" max="7" width="3.5703125" style="1" customWidth="1"/>
    <col min="8" max="8" width="9.5703125" style="1" bestFit="1" customWidth="1"/>
    <col min="9" max="9" width="3" style="1" customWidth="1"/>
    <col min="10" max="10" width="12.42578125" style="1" customWidth="1"/>
    <col min="11" max="11" width="11" style="1" bestFit="1" customWidth="1"/>
    <col min="12" max="12" width="14.5703125" style="1" customWidth="1"/>
    <col min="13" max="16384" width="9.140625" style="1"/>
  </cols>
  <sheetData>
    <row r="1" spans="1:12" x14ac:dyDescent="0.2">
      <c r="A1" s="69" t="s">
        <v>0</v>
      </c>
      <c r="B1" s="69"/>
      <c r="C1" s="69"/>
      <c r="D1" s="69"/>
      <c r="E1" s="69"/>
      <c r="F1" s="69"/>
      <c r="G1" s="69"/>
      <c r="H1" s="69"/>
      <c r="I1" s="5"/>
    </row>
    <row r="2" spans="1:12" x14ac:dyDescent="0.2">
      <c r="A2" s="69" t="s">
        <v>1</v>
      </c>
      <c r="B2" s="69"/>
      <c r="C2" s="69"/>
      <c r="D2" s="69"/>
      <c r="E2" s="69"/>
      <c r="F2" s="69"/>
      <c r="G2" s="69"/>
      <c r="H2" s="69"/>
      <c r="I2" s="5"/>
    </row>
    <row r="3" spans="1:12" x14ac:dyDescent="0.2">
      <c r="A3" s="69" t="s">
        <v>99</v>
      </c>
      <c r="B3" s="69"/>
      <c r="C3" s="69"/>
      <c r="D3" s="69"/>
      <c r="E3" s="69"/>
      <c r="F3" s="69"/>
      <c r="G3" s="69"/>
      <c r="H3" s="69"/>
      <c r="I3" s="5"/>
    </row>
    <row r="4" spans="1:12" x14ac:dyDescent="0.2">
      <c r="F4" s="2"/>
    </row>
    <row r="5" spans="1:12" x14ac:dyDescent="0.2">
      <c r="A5" s="1" t="s">
        <v>26</v>
      </c>
    </row>
    <row r="6" spans="1:12" x14ac:dyDescent="0.2">
      <c r="A6" s="1" t="s">
        <v>27</v>
      </c>
      <c r="B6" s="3">
        <v>1</v>
      </c>
      <c r="C6" s="3"/>
      <c r="E6" s="3"/>
    </row>
    <row r="7" spans="1:12" ht="43.5" customHeight="1" x14ac:dyDescent="0.2">
      <c r="B7" s="4" t="s">
        <v>25</v>
      </c>
      <c r="C7" s="4"/>
      <c r="D7" s="5" t="s">
        <v>43</v>
      </c>
      <c r="E7" s="4"/>
      <c r="F7" s="4" t="s">
        <v>74</v>
      </c>
      <c r="G7" s="4"/>
      <c r="H7" s="4" t="s">
        <v>92</v>
      </c>
      <c r="I7" s="4"/>
      <c r="J7" s="4"/>
    </row>
    <row r="8" spans="1:12" ht="21.75" customHeight="1" x14ac:dyDescent="0.2">
      <c r="A8" s="26" t="s">
        <v>90</v>
      </c>
      <c r="B8" s="67">
        <v>4624152</v>
      </c>
      <c r="C8" s="67"/>
      <c r="D8" s="68">
        <f>B8</f>
        <v>4624152</v>
      </c>
      <c r="E8" s="27"/>
      <c r="F8" s="51" t="s">
        <v>93</v>
      </c>
      <c r="G8" s="27"/>
      <c r="H8" s="27"/>
      <c r="I8" s="4"/>
      <c r="J8" s="4"/>
    </row>
    <row r="9" spans="1:12" ht="12.75" customHeight="1" x14ac:dyDescent="0.2">
      <c r="A9" s="28"/>
      <c r="B9" s="29"/>
      <c r="C9" s="29"/>
      <c r="D9" s="30"/>
      <c r="E9" s="4"/>
      <c r="F9" s="4"/>
      <c r="G9" s="4"/>
      <c r="H9" s="4"/>
      <c r="I9" s="4"/>
      <c r="J9" s="4"/>
    </row>
    <row r="10" spans="1:12" x14ac:dyDescent="0.2">
      <c r="A10" s="11" t="s">
        <v>57</v>
      </c>
    </row>
    <row r="11" spans="1:12" x14ac:dyDescent="0.2">
      <c r="A11" s="1" t="s">
        <v>2</v>
      </c>
      <c r="B11" s="36">
        <v>4634000</v>
      </c>
      <c r="C11" s="36"/>
      <c r="D11" s="37">
        <v>4594221.26</v>
      </c>
      <c r="E11" s="36"/>
      <c r="F11" s="37">
        <f>D11-B11</f>
        <v>-39778.740000000224</v>
      </c>
      <c r="G11" s="7"/>
      <c r="H11" s="19">
        <f>D11/B11</f>
        <v>0.99141589555459642</v>
      </c>
      <c r="I11" s="19"/>
      <c r="J11" s="22"/>
    </row>
    <row r="12" spans="1:12" x14ac:dyDescent="0.2">
      <c r="A12" s="1" t="s">
        <v>42</v>
      </c>
      <c r="B12" s="36">
        <f>3368000+1684000</f>
        <v>5052000</v>
      </c>
      <c r="C12" s="36"/>
      <c r="D12" s="37">
        <f>3381186.7+1690593.44</f>
        <v>5071780.1400000006</v>
      </c>
      <c r="E12" s="36"/>
      <c r="F12" s="37">
        <f t="shared" ref="F12:F18" si="0">D12-B12</f>
        <v>19780.140000000596</v>
      </c>
      <c r="G12" s="7"/>
      <c r="H12" s="19">
        <f t="shared" ref="H12:H18" si="1">D12/B12</f>
        <v>1.0039153087885988</v>
      </c>
      <c r="I12" s="19"/>
      <c r="J12" s="22"/>
      <c r="L12" s="41" t="s">
        <v>61</v>
      </c>
    </row>
    <row r="13" spans="1:12" x14ac:dyDescent="0.2">
      <c r="A13" s="1" t="s">
        <v>62</v>
      </c>
      <c r="B13" s="36">
        <f>30000+650000+510000+138000</f>
        <v>1328000</v>
      </c>
      <c r="C13" s="36"/>
      <c r="D13" s="38">
        <f>43232.63+636523.91+510000+137917.83</f>
        <v>1327674.3700000001</v>
      </c>
      <c r="E13" s="36"/>
      <c r="F13" s="37">
        <f t="shared" si="0"/>
        <v>-325.62999999988824</v>
      </c>
      <c r="G13" s="7"/>
      <c r="H13" s="19">
        <f t="shared" si="1"/>
        <v>0.99975479668674705</v>
      </c>
      <c r="I13" s="20"/>
      <c r="J13" s="22"/>
      <c r="L13" s="41" t="s">
        <v>61</v>
      </c>
    </row>
    <row r="14" spans="1:12" x14ac:dyDescent="0.2">
      <c r="A14" s="1" t="s">
        <v>63</v>
      </c>
      <c r="B14" s="36">
        <v>2630000</v>
      </c>
      <c r="C14" s="36"/>
      <c r="D14" s="38">
        <v>2614588.2000000002</v>
      </c>
      <c r="E14" s="36"/>
      <c r="F14" s="37">
        <f t="shared" si="0"/>
        <v>-15411.799999999814</v>
      </c>
      <c r="G14" s="7"/>
      <c r="H14" s="19">
        <f t="shared" si="1"/>
        <v>0.99414000000000002</v>
      </c>
      <c r="I14" s="20"/>
      <c r="J14" s="22"/>
      <c r="K14" s="41" t="s">
        <v>61</v>
      </c>
    </row>
    <row r="15" spans="1:12" x14ac:dyDescent="0.2">
      <c r="A15" s="1" t="s">
        <v>3</v>
      </c>
      <c r="B15" s="36">
        <v>192300</v>
      </c>
      <c r="C15" s="36"/>
      <c r="D15" s="38">
        <v>170281.61</v>
      </c>
      <c r="E15" s="36"/>
      <c r="F15" s="37">
        <f t="shared" si="0"/>
        <v>-22018.390000000014</v>
      </c>
      <c r="G15" s="7"/>
      <c r="H15" s="19">
        <f t="shared" si="1"/>
        <v>0.88549979199167961</v>
      </c>
      <c r="I15" s="20"/>
      <c r="J15" s="22"/>
      <c r="K15" s="49"/>
    </row>
    <row r="16" spans="1:12" x14ac:dyDescent="0.2">
      <c r="A16" s="1" t="s">
        <v>4</v>
      </c>
      <c r="B16" s="36">
        <v>224500</v>
      </c>
      <c r="C16" s="36"/>
      <c r="D16" s="36">
        <v>246295.54</v>
      </c>
      <c r="E16" s="36"/>
      <c r="F16" s="37">
        <f t="shared" si="0"/>
        <v>21795.540000000008</v>
      </c>
      <c r="G16" s="7"/>
      <c r="H16" s="19">
        <f t="shared" si="1"/>
        <v>1.0970848106904232</v>
      </c>
      <c r="I16" s="20"/>
      <c r="J16" s="22"/>
      <c r="K16" s="49"/>
    </row>
    <row r="17" spans="1:10" x14ac:dyDescent="0.2">
      <c r="A17" s="1" t="s">
        <v>5</v>
      </c>
      <c r="B17" s="36">
        <v>919700</v>
      </c>
      <c r="C17" s="36"/>
      <c r="D17" s="36">
        <v>947612.43</v>
      </c>
      <c r="E17" s="36"/>
      <c r="F17" s="37">
        <f t="shared" si="0"/>
        <v>27912.430000000051</v>
      </c>
      <c r="G17" s="7"/>
      <c r="H17" s="19">
        <f t="shared" si="1"/>
        <v>1.030349494400348</v>
      </c>
      <c r="I17" s="20"/>
      <c r="J17" s="22"/>
    </row>
    <row r="18" spans="1:10" x14ac:dyDescent="0.2">
      <c r="A18" s="1" t="s">
        <v>77</v>
      </c>
      <c r="B18" s="36">
        <v>1387000</v>
      </c>
      <c r="C18" s="36"/>
      <c r="D18" s="36">
        <v>1388158.01</v>
      </c>
      <c r="E18" s="36"/>
      <c r="F18" s="39">
        <f t="shared" si="0"/>
        <v>1158.0100000000093</v>
      </c>
      <c r="G18" s="7"/>
      <c r="H18" s="19">
        <f t="shared" si="1"/>
        <v>1.000834902667628</v>
      </c>
      <c r="I18" s="20"/>
      <c r="J18" s="22"/>
    </row>
    <row r="19" spans="1:10" x14ac:dyDescent="0.2">
      <c r="A19" s="11" t="s">
        <v>8</v>
      </c>
      <c r="B19" s="12">
        <f>SUM(B11:B18)</f>
        <v>16367500</v>
      </c>
      <c r="C19" s="12"/>
      <c r="D19" s="12">
        <f>SUM(D11:D18)</f>
        <v>16360611.559999997</v>
      </c>
      <c r="E19" s="12"/>
      <c r="F19" s="12">
        <f>SUM(F11:F18)</f>
        <v>-6888.4399999992747</v>
      </c>
      <c r="G19" s="14"/>
      <c r="H19" s="21">
        <f>D19/B19</f>
        <v>0.99957913914770102</v>
      </c>
      <c r="I19" s="21"/>
      <c r="J19" s="22"/>
    </row>
    <row r="20" spans="1:10" x14ac:dyDescent="0.2">
      <c r="H20" s="22"/>
      <c r="I20" s="22"/>
    </row>
    <row r="21" spans="1:10" x14ac:dyDescent="0.2">
      <c r="A21" s="11" t="s">
        <v>58</v>
      </c>
      <c r="H21" s="22"/>
      <c r="I21" s="22"/>
    </row>
    <row r="22" spans="1:10" ht="15" x14ac:dyDescent="0.25">
      <c r="A22" s="1" t="s">
        <v>13</v>
      </c>
      <c r="B22" s="36">
        <v>321425.59999999998</v>
      </c>
      <c r="C22" s="36"/>
      <c r="D22" s="38">
        <v>324382.61</v>
      </c>
      <c r="E22" s="36"/>
      <c r="F22" s="53">
        <f>B22-D22</f>
        <v>-2957.0100000000093</v>
      </c>
      <c r="G22" s="7"/>
      <c r="H22" s="20">
        <f>D22/B22</f>
        <v>1.0091996717125207</v>
      </c>
      <c r="I22" s="20"/>
    </row>
    <row r="23" spans="1:10" ht="15" x14ac:dyDescent="0.25">
      <c r="A23" s="1" t="s">
        <v>12</v>
      </c>
      <c r="B23" s="36">
        <v>2849064</v>
      </c>
      <c r="C23" s="36"/>
      <c r="D23" s="38">
        <v>2818578.36</v>
      </c>
      <c r="E23" s="36"/>
      <c r="F23" s="53">
        <f t="shared" ref="F23:F39" si="2">B23-D23</f>
        <v>30485.64000000013</v>
      </c>
      <c r="G23" s="7"/>
      <c r="H23" s="20">
        <f t="shared" ref="H23:H39" si="3">D23/B23</f>
        <v>0.98929977002973601</v>
      </c>
      <c r="I23" s="20"/>
    </row>
    <row r="24" spans="1:10" ht="15" x14ac:dyDescent="0.25">
      <c r="A24" s="1" t="s">
        <v>11</v>
      </c>
      <c r="B24" s="36">
        <v>139538</v>
      </c>
      <c r="C24" s="36"/>
      <c r="D24" s="37">
        <v>116046.69</v>
      </c>
      <c r="E24" s="36"/>
      <c r="F24" s="53">
        <f t="shared" si="2"/>
        <v>23491.309999999998</v>
      </c>
      <c r="G24" s="7"/>
      <c r="H24" s="20">
        <f t="shared" si="3"/>
        <v>0.83164937149736995</v>
      </c>
      <c r="I24" s="20"/>
    </row>
    <row r="25" spans="1:10" ht="15" x14ac:dyDescent="0.25">
      <c r="A25" s="1" t="s">
        <v>14</v>
      </c>
      <c r="B25" s="36">
        <v>65000</v>
      </c>
      <c r="C25" s="36"/>
      <c r="D25" s="38">
        <v>36927.040000000001</v>
      </c>
      <c r="E25" s="36"/>
      <c r="F25" s="53">
        <f t="shared" si="2"/>
        <v>28072.959999999999</v>
      </c>
      <c r="G25" s="7"/>
      <c r="H25" s="20">
        <f t="shared" si="3"/>
        <v>0.56810830769230769</v>
      </c>
      <c r="I25" s="20"/>
    </row>
    <row r="26" spans="1:10" ht="15" x14ac:dyDescent="0.25">
      <c r="A26" s="1" t="s">
        <v>68</v>
      </c>
      <c r="B26" s="36">
        <v>283409</v>
      </c>
      <c r="C26" s="36"/>
      <c r="D26" s="38">
        <v>269531.37</v>
      </c>
      <c r="E26" s="36"/>
      <c r="F26" s="53">
        <f t="shared" si="2"/>
        <v>13877.630000000005</v>
      </c>
      <c r="G26" s="7"/>
      <c r="H26" s="20">
        <f t="shared" si="3"/>
        <v>0.95103320642604861</v>
      </c>
      <c r="I26" s="20"/>
    </row>
    <row r="27" spans="1:10" ht="15" x14ac:dyDescent="0.25">
      <c r="A27" s="1" t="s">
        <v>15</v>
      </c>
      <c r="B27" s="36">
        <v>366832</v>
      </c>
      <c r="C27" s="36"/>
      <c r="D27" s="38">
        <v>355554.23</v>
      </c>
      <c r="E27" s="36"/>
      <c r="F27" s="53">
        <f t="shared" si="2"/>
        <v>11277.770000000019</v>
      </c>
      <c r="G27" s="7"/>
      <c r="H27" s="20">
        <f t="shared" si="3"/>
        <v>0.96925630806472718</v>
      </c>
      <c r="I27" s="20"/>
    </row>
    <row r="28" spans="1:10" ht="15" x14ac:dyDescent="0.25">
      <c r="A28" s="1" t="s">
        <v>16</v>
      </c>
      <c r="B28" s="36">
        <v>400861</v>
      </c>
      <c r="C28" s="36"/>
      <c r="D28" s="38">
        <v>391479.45</v>
      </c>
      <c r="E28" s="36"/>
      <c r="F28" s="53">
        <f t="shared" si="2"/>
        <v>9381.5499999999884</v>
      </c>
      <c r="G28" s="7"/>
      <c r="H28" s="20">
        <f t="shared" si="3"/>
        <v>0.97659650103152962</v>
      </c>
      <c r="I28" s="19"/>
    </row>
    <row r="29" spans="1:10" ht="15" x14ac:dyDescent="0.25">
      <c r="A29" s="1" t="s">
        <v>76</v>
      </c>
      <c r="B29" s="36">
        <v>488622</v>
      </c>
      <c r="C29" s="36"/>
      <c r="D29" s="38">
        <v>486496.5</v>
      </c>
      <c r="E29" s="36"/>
      <c r="F29" s="53">
        <f t="shared" si="2"/>
        <v>2125.5</v>
      </c>
      <c r="G29" s="7"/>
      <c r="H29" s="20">
        <f t="shared" si="3"/>
        <v>0.99565001166545919</v>
      </c>
      <c r="I29" s="19"/>
    </row>
    <row r="30" spans="1:10" ht="15" x14ac:dyDescent="0.25">
      <c r="A30" s="1" t="s">
        <v>17</v>
      </c>
      <c r="B30" s="36">
        <v>4970154</v>
      </c>
      <c r="C30" s="36"/>
      <c r="D30" s="38">
        <v>4973631.22</v>
      </c>
      <c r="E30" s="36"/>
      <c r="F30" s="53">
        <f t="shared" si="2"/>
        <v>-3477.2199999997392</v>
      </c>
      <c r="G30" s="7"/>
      <c r="H30" s="20">
        <f t="shared" si="3"/>
        <v>1.0006996201727349</v>
      </c>
      <c r="I30" s="19"/>
    </row>
    <row r="31" spans="1:10" ht="15" x14ac:dyDescent="0.25">
      <c r="A31" s="1" t="s">
        <v>18</v>
      </c>
      <c r="B31" s="36">
        <v>184167</v>
      </c>
      <c r="C31" s="36"/>
      <c r="D31" s="38">
        <v>160561.85999999999</v>
      </c>
      <c r="E31" s="36"/>
      <c r="F31" s="53">
        <f t="shared" si="2"/>
        <v>23605.140000000014</v>
      </c>
      <c r="G31" s="7"/>
      <c r="H31" s="20">
        <f t="shared" si="3"/>
        <v>0.87182752610402503</v>
      </c>
      <c r="I31" s="19"/>
    </row>
    <row r="32" spans="1:10" ht="15" x14ac:dyDescent="0.25">
      <c r="A32" s="1" t="s">
        <v>54</v>
      </c>
      <c r="B32" s="36">
        <v>212967</v>
      </c>
      <c r="C32" s="36"/>
      <c r="D32" s="38">
        <v>157748.92000000001</v>
      </c>
      <c r="E32" s="36"/>
      <c r="F32" s="53">
        <f t="shared" si="2"/>
        <v>55218.079999999987</v>
      </c>
      <c r="G32" s="7"/>
      <c r="H32" s="20">
        <f t="shared" si="3"/>
        <v>0.74072001765531759</v>
      </c>
      <c r="I32" s="20"/>
    </row>
    <row r="33" spans="1:12" ht="15" x14ac:dyDescent="0.25">
      <c r="A33" s="1" t="s">
        <v>41</v>
      </c>
      <c r="B33" s="36">
        <v>212078</v>
      </c>
      <c r="C33" s="36"/>
      <c r="D33" s="38">
        <v>197182.65</v>
      </c>
      <c r="E33" s="36"/>
      <c r="F33" s="53">
        <f t="shared" si="2"/>
        <v>14895.350000000006</v>
      </c>
      <c r="G33" s="7"/>
      <c r="H33" s="20">
        <f t="shared" si="3"/>
        <v>0.92976475636322486</v>
      </c>
      <c r="I33" s="19"/>
    </row>
    <row r="34" spans="1:12" ht="15" x14ac:dyDescent="0.25">
      <c r="A34" s="1" t="s">
        <v>95</v>
      </c>
      <c r="B34" s="36">
        <v>4256584</v>
      </c>
      <c r="C34" s="36"/>
      <c r="D34" s="38">
        <v>3911422.14</v>
      </c>
      <c r="E34" s="36"/>
      <c r="F34" s="53">
        <f t="shared" si="2"/>
        <v>345161.85999999987</v>
      </c>
      <c r="G34" s="7"/>
      <c r="H34" s="20">
        <f t="shared" si="3"/>
        <v>0.91891106577480908</v>
      </c>
      <c r="I34" s="19"/>
    </row>
    <row r="35" spans="1:12" ht="15" x14ac:dyDescent="0.25">
      <c r="A35" s="1" t="s">
        <v>19</v>
      </c>
      <c r="B35" s="36">
        <v>1188684</v>
      </c>
      <c r="C35" s="36"/>
      <c r="D35" s="38">
        <v>1080682.28</v>
      </c>
      <c r="E35" s="36"/>
      <c r="F35" s="53">
        <f t="shared" si="2"/>
        <v>108001.71999999997</v>
      </c>
      <c r="G35" s="7"/>
      <c r="H35" s="20">
        <f t="shared" si="3"/>
        <v>0.90914177359163584</v>
      </c>
      <c r="I35" s="19"/>
    </row>
    <row r="36" spans="1:12" ht="15" x14ac:dyDescent="0.25">
      <c r="A36" s="1" t="s">
        <v>20</v>
      </c>
      <c r="B36" s="36">
        <v>199795</v>
      </c>
      <c r="C36" s="36"/>
      <c r="D36" s="38">
        <v>193870.47</v>
      </c>
      <c r="E36" s="36"/>
      <c r="F36" s="53">
        <f t="shared" si="2"/>
        <v>5924.5299999999988</v>
      </c>
      <c r="G36" s="7"/>
      <c r="H36" s="20">
        <f t="shared" si="3"/>
        <v>0.97034695562952022</v>
      </c>
      <c r="I36" s="19"/>
    </row>
    <row r="37" spans="1:12" ht="15" x14ac:dyDescent="0.25">
      <c r="A37" s="1" t="s">
        <v>94</v>
      </c>
      <c r="B37" s="36">
        <v>101164</v>
      </c>
      <c r="C37" s="36"/>
      <c r="D37" s="38">
        <v>102305.52</v>
      </c>
      <c r="E37" s="36"/>
      <c r="F37" s="53">
        <f t="shared" si="2"/>
        <v>-1141.5200000000041</v>
      </c>
      <c r="G37" s="7"/>
      <c r="H37" s="20">
        <f t="shared" si="3"/>
        <v>1.0112838559171247</v>
      </c>
      <c r="I37" s="19"/>
    </row>
    <row r="38" spans="1:12" ht="15" x14ac:dyDescent="0.25">
      <c r="A38" s="1" t="s">
        <v>67</v>
      </c>
      <c r="B38" s="36">
        <v>283673</v>
      </c>
      <c r="C38" s="36"/>
      <c r="D38" s="38">
        <v>228133.43</v>
      </c>
      <c r="E38" s="36"/>
      <c r="F38" s="53">
        <f t="shared" si="2"/>
        <v>55539.570000000007</v>
      </c>
      <c r="G38" s="7"/>
      <c r="H38" s="20">
        <f t="shared" si="3"/>
        <v>0.80421270265411227</v>
      </c>
      <c r="I38" s="19"/>
    </row>
    <row r="39" spans="1:12" ht="15" x14ac:dyDescent="0.25">
      <c r="A39" s="1" t="s">
        <v>49</v>
      </c>
      <c r="B39" s="36">
        <v>527982</v>
      </c>
      <c r="C39" s="36"/>
      <c r="D39" s="38">
        <v>527389.92000000004</v>
      </c>
      <c r="E39" s="36"/>
      <c r="F39" s="53">
        <f t="shared" si="2"/>
        <v>592.07999999995809</v>
      </c>
      <c r="G39" s="7"/>
      <c r="H39" s="20">
        <f t="shared" si="3"/>
        <v>0.99887859813402735</v>
      </c>
      <c r="I39" s="19"/>
    </row>
    <row r="40" spans="1:12" x14ac:dyDescent="0.2">
      <c r="A40" s="11" t="s">
        <v>36</v>
      </c>
      <c r="B40" s="12">
        <f>SUM(B22:B39)</f>
        <v>17051999.600000001</v>
      </c>
      <c r="C40" s="12"/>
      <c r="D40" s="12">
        <f>SUM(D22:D39)</f>
        <v>16331924.659999998</v>
      </c>
      <c r="E40" s="12"/>
      <c r="F40" s="12">
        <f>SUM(F22:F39)</f>
        <v>720074.94000000029</v>
      </c>
      <c r="G40" s="14"/>
      <c r="H40" s="23">
        <f>D40/B40</f>
        <v>0.9577718181508752</v>
      </c>
      <c r="I40" s="23"/>
      <c r="L40" s="14"/>
    </row>
    <row r="41" spans="1:12" x14ac:dyDescent="0.2">
      <c r="A41" s="1" t="s">
        <v>51</v>
      </c>
      <c r="D41" s="10"/>
    </row>
    <row r="42" spans="1:12" x14ac:dyDescent="0.2">
      <c r="D42" s="10"/>
    </row>
    <row r="43" spans="1:12" x14ac:dyDescent="0.2">
      <c r="A43" s="11" t="s">
        <v>22</v>
      </c>
      <c r="B43" s="14">
        <f>B19-B40</f>
        <v>-684499.60000000149</v>
      </c>
      <c r="C43" s="14"/>
      <c r="D43" s="14">
        <f>D19-D40</f>
        <v>28686.89999999851</v>
      </c>
      <c r="E43" s="14"/>
      <c r="G43" s="14"/>
    </row>
    <row r="45" spans="1:12" x14ac:dyDescent="0.2">
      <c r="A45" s="1" t="s">
        <v>24</v>
      </c>
      <c r="B45" s="14">
        <f>B8+B43</f>
        <v>3939652.3999999985</v>
      </c>
      <c r="C45" s="14"/>
      <c r="D45" s="14">
        <f>D8+D43</f>
        <v>4652838.8999999985</v>
      </c>
      <c r="E45" s="14"/>
    </row>
    <row r="46" spans="1:12" x14ac:dyDescent="0.2">
      <c r="A46" s="1" t="s">
        <v>53</v>
      </c>
      <c r="B46" s="57">
        <f>B45/15385468</f>
        <v>0.25606321497662587</v>
      </c>
      <c r="C46" s="57"/>
      <c r="D46" s="57">
        <f>D45/15385468</f>
        <v>0.30241776850726926</v>
      </c>
      <c r="E46" s="16"/>
    </row>
    <row r="47" spans="1:12" x14ac:dyDescent="0.2">
      <c r="A47" s="1" t="s">
        <v>46</v>
      </c>
      <c r="B47" s="24">
        <f>15385468/365*90</f>
        <v>3793677.0410958906</v>
      </c>
      <c r="C47" s="24"/>
      <c r="D47" s="24"/>
      <c r="E47" s="24"/>
      <c r="H47" s="14"/>
    </row>
    <row r="48" spans="1:12" x14ac:dyDescent="0.2">
      <c r="A48" s="55" t="s">
        <v>47</v>
      </c>
      <c r="B48" s="56">
        <f>B45-B47</f>
        <v>145975.35890410794</v>
      </c>
      <c r="C48" s="25"/>
      <c r="D48" s="59"/>
      <c r="E48" s="50"/>
      <c r="F48" s="17"/>
      <c r="G48" s="17"/>
      <c r="H48" s="17"/>
      <c r="I48" s="17"/>
    </row>
    <row r="50" spans="2:5" x14ac:dyDescent="0.2">
      <c r="B50" s="54"/>
    </row>
    <row r="51" spans="2:5" x14ac:dyDescent="0.2">
      <c r="B51" s="24"/>
      <c r="C51" s="24"/>
      <c r="E51" s="24"/>
    </row>
    <row r="59" spans="2:5" x14ac:dyDescent="0.2">
      <c r="D59" s="36"/>
    </row>
  </sheetData>
  <mergeCells count="3">
    <mergeCell ref="A1:H1"/>
    <mergeCell ref="A2:H2"/>
    <mergeCell ref="A3:H3"/>
  </mergeCells>
  <pageMargins left="0.7" right="0.7" top="0.75" bottom="0.75" header="0.3" footer="0.3"/>
  <pageSetup scale="93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topLeftCell="A4" zoomScaleNormal="100" workbookViewId="0">
      <selection activeCell="D37" sqref="D37"/>
    </sheetView>
  </sheetViews>
  <sheetFormatPr defaultRowHeight="12.75" x14ac:dyDescent="0.2"/>
  <cols>
    <col min="1" max="1" width="30.42578125" style="1" customWidth="1"/>
    <col min="2" max="2" width="14.42578125" style="1" bestFit="1" customWidth="1"/>
    <col min="3" max="3" width="13.28515625" style="1" customWidth="1"/>
    <col min="4" max="4" width="14.28515625" style="1" customWidth="1"/>
    <col min="5" max="5" width="13.5703125" style="1" customWidth="1"/>
    <col min="6" max="6" width="28.85546875" style="1" customWidth="1"/>
    <col min="7" max="8" width="9.140625" style="1"/>
    <col min="9" max="9" width="14.5703125" style="1" customWidth="1"/>
    <col min="10" max="16384" width="9.140625" style="1"/>
  </cols>
  <sheetData>
    <row r="1" spans="1:6" x14ac:dyDescent="0.2">
      <c r="A1" s="69" t="s">
        <v>0</v>
      </c>
      <c r="B1" s="69"/>
      <c r="C1" s="69"/>
      <c r="D1" s="69"/>
      <c r="E1" s="69"/>
      <c r="F1" s="69"/>
    </row>
    <row r="2" spans="1:6" x14ac:dyDescent="0.2">
      <c r="A2" s="69" t="s">
        <v>1</v>
      </c>
      <c r="B2" s="69"/>
      <c r="C2" s="69"/>
      <c r="D2" s="69"/>
      <c r="E2" s="69"/>
      <c r="F2" s="69"/>
    </row>
    <row r="3" spans="1:6" x14ac:dyDescent="0.2">
      <c r="A3" s="69" t="str">
        <f>'General Fund'!A3:H3</f>
        <v>As of September 30, 2022</v>
      </c>
      <c r="B3" s="69"/>
      <c r="C3" s="69"/>
      <c r="D3" s="69"/>
      <c r="E3" s="69"/>
      <c r="F3" s="69"/>
    </row>
    <row r="5" spans="1:6" x14ac:dyDescent="0.2">
      <c r="A5" s="1" t="s">
        <v>26</v>
      </c>
    </row>
    <row r="6" spans="1:6" x14ac:dyDescent="0.2">
      <c r="A6" s="1" t="s">
        <v>27</v>
      </c>
      <c r="B6" s="3">
        <f>'General Fund'!B6</f>
        <v>1</v>
      </c>
    </row>
    <row r="7" spans="1:6" ht="43.5" customHeight="1" x14ac:dyDescent="0.2">
      <c r="B7" s="4" t="s">
        <v>79</v>
      </c>
      <c r="C7" s="4" t="s">
        <v>88</v>
      </c>
      <c r="D7" s="4" t="s">
        <v>56</v>
      </c>
      <c r="E7" s="4" t="s">
        <v>91</v>
      </c>
      <c r="F7" s="4" t="s">
        <v>55</v>
      </c>
    </row>
    <row r="8" spans="1:6" x14ac:dyDescent="0.2">
      <c r="A8" s="6" t="s">
        <v>9</v>
      </c>
    </row>
    <row r="9" spans="1:6" x14ac:dyDescent="0.2">
      <c r="A9" s="1" t="s">
        <v>2</v>
      </c>
      <c r="B9" s="37">
        <v>4040393.32</v>
      </c>
      <c r="C9" s="37">
        <f>'General Fund'!D11</f>
        <v>4594221.26</v>
      </c>
      <c r="D9" s="37">
        <f>C9-B9</f>
        <v>553827.93999999994</v>
      </c>
      <c r="E9" s="18">
        <f>D9/B9</f>
        <v>0.13707277884520411</v>
      </c>
      <c r="F9" s="19"/>
    </row>
    <row r="10" spans="1:6" x14ac:dyDescent="0.2">
      <c r="A10" s="1" t="s">
        <v>42</v>
      </c>
      <c r="B10" s="37">
        <v>2286159.9500000002</v>
      </c>
      <c r="C10" s="37">
        <f>'General Fund'!D12</f>
        <v>5071780.1400000006</v>
      </c>
      <c r="D10" s="37">
        <f>C10-B10</f>
        <v>2785620.1900000004</v>
      </c>
      <c r="E10" s="18">
        <f t="shared" ref="E10:E16" si="0">D10/B10</f>
        <v>1.2184712578837715</v>
      </c>
      <c r="F10" s="19"/>
    </row>
    <row r="11" spans="1:6" x14ac:dyDescent="0.2">
      <c r="A11" s="1" t="s">
        <v>62</v>
      </c>
      <c r="B11" s="38">
        <v>665499.34</v>
      </c>
      <c r="C11" s="37">
        <f>'General Fund'!D13</f>
        <v>1327674.3700000001</v>
      </c>
      <c r="D11" s="37">
        <f t="shared" ref="D11:D17" si="1">C11-B11</f>
        <v>662175.03000000014</v>
      </c>
      <c r="E11" s="18">
        <f t="shared" si="0"/>
        <v>0.99500478843450124</v>
      </c>
      <c r="F11" s="20"/>
    </row>
    <row r="12" spans="1:6" x14ac:dyDescent="0.2">
      <c r="A12" s="1" t="s">
        <v>63</v>
      </c>
      <c r="B12" s="38">
        <v>1288771.01</v>
      </c>
      <c r="C12" s="37">
        <f>'General Fund'!D14</f>
        <v>2614588.2000000002</v>
      </c>
      <c r="D12" s="37">
        <f t="shared" si="1"/>
        <v>1325817.1900000002</v>
      </c>
      <c r="E12" s="18">
        <f t="shared" si="0"/>
        <v>1.0287453548477943</v>
      </c>
      <c r="F12" s="20"/>
    </row>
    <row r="13" spans="1:6" x14ac:dyDescent="0.2">
      <c r="A13" s="1" t="s">
        <v>3</v>
      </c>
      <c r="B13" s="38">
        <v>89728.4</v>
      </c>
      <c r="C13" s="37">
        <f>'General Fund'!D15</f>
        <v>170281.61</v>
      </c>
      <c r="D13" s="37">
        <f t="shared" si="1"/>
        <v>80553.209999999992</v>
      </c>
      <c r="E13" s="18">
        <f t="shared" si="0"/>
        <v>0.89774486115878582</v>
      </c>
      <c r="F13" s="20"/>
    </row>
    <row r="14" spans="1:6" x14ac:dyDescent="0.2">
      <c r="A14" s="1" t="s">
        <v>4</v>
      </c>
      <c r="B14" s="38">
        <v>74634.2</v>
      </c>
      <c r="C14" s="37">
        <f>'General Fund'!D16</f>
        <v>246295.54</v>
      </c>
      <c r="D14" s="37">
        <f t="shared" si="1"/>
        <v>171661.34000000003</v>
      </c>
      <c r="E14" s="18">
        <f t="shared" si="0"/>
        <v>2.3000359084709161</v>
      </c>
      <c r="F14" s="20"/>
    </row>
    <row r="15" spans="1:6" x14ac:dyDescent="0.2">
      <c r="A15" s="1" t="s">
        <v>5</v>
      </c>
      <c r="B15" s="36">
        <v>325725.11</v>
      </c>
      <c r="C15" s="37">
        <f>'General Fund'!D17</f>
        <v>947612.43</v>
      </c>
      <c r="D15" s="37">
        <f t="shared" si="1"/>
        <v>621887.32000000007</v>
      </c>
      <c r="E15" s="18">
        <f t="shared" si="0"/>
        <v>1.9092397267131174</v>
      </c>
      <c r="F15" s="20"/>
    </row>
    <row r="16" spans="1:6" x14ac:dyDescent="0.2">
      <c r="A16" s="1" t="s">
        <v>6</v>
      </c>
      <c r="B16" s="36">
        <v>335749.98</v>
      </c>
      <c r="C16" s="37">
        <f>'General Fund'!D18</f>
        <v>1388158.01</v>
      </c>
      <c r="D16" s="37">
        <f t="shared" si="1"/>
        <v>1052408.03</v>
      </c>
      <c r="E16" s="18">
        <f t="shared" si="0"/>
        <v>3.1344991591659963</v>
      </c>
      <c r="F16" s="20"/>
    </row>
    <row r="17" spans="1:6" x14ac:dyDescent="0.2">
      <c r="A17" s="1" t="s">
        <v>59</v>
      </c>
      <c r="B17" s="36">
        <v>0</v>
      </c>
      <c r="C17" s="37">
        <v>0</v>
      </c>
      <c r="D17" s="37">
        <f t="shared" si="1"/>
        <v>0</v>
      </c>
      <c r="E17" s="18"/>
      <c r="F17" s="20"/>
    </row>
    <row r="18" spans="1:6" x14ac:dyDescent="0.2">
      <c r="A18" s="11" t="s">
        <v>8</v>
      </c>
      <c r="B18" s="12">
        <f>SUM(B9:B17)</f>
        <v>9106661.3099999987</v>
      </c>
      <c r="C18" s="12">
        <f>SUM(C9:C17)</f>
        <v>16360611.559999997</v>
      </c>
      <c r="D18" s="12">
        <f>SUM(D9:D17)</f>
        <v>7253950.2500000009</v>
      </c>
      <c r="E18" s="44">
        <f>D18/B18</f>
        <v>0.79655430273161243</v>
      </c>
      <c r="F18" s="21"/>
    </row>
    <row r="19" spans="1:6" x14ac:dyDescent="0.2">
      <c r="F19" s="22"/>
    </row>
    <row r="20" spans="1:6" x14ac:dyDescent="0.2">
      <c r="A20" s="6" t="s">
        <v>10</v>
      </c>
      <c r="F20" s="22"/>
    </row>
    <row r="21" spans="1:6" x14ac:dyDescent="0.2">
      <c r="A21" s="1" t="s">
        <v>11</v>
      </c>
      <c r="B21" s="37">
        <v>49968.22</v>
      </c>
      <c r="C21" s="37">
        <f>'General Fund'!D22</f>
        <v>324382.61</v>
      </c>
      <c r="D21" s="37">
        <f>C21-B21</f>
        <v>274414.39</v>
      </c>
      <c r="E21" s="18">
        <f>D21/B21</f>
        <v>5.4917783743347277</v>
      </c>
      <c r="F21" s="20"/>
    </row>
    <row r="22" spans="1:6" x14ac:dyDescent="0.2">
      <c r="A22" s="1" t="s">
        <v>12</v>
      </c>
      <c r="B22" s="38">
        <v>1101026.5</v>
      </c>
      <c r="C22" s="37">
        <f>'General Fund'!D23</f>
        <v>2818578.36</v>
      </c>
      <c r="D22" s="37">
        <f t="shared" ref="D22:D38" si="2">C22-B22</f>
        <v>1717551.8599999999</v>
      </c>
      <c r="E22" s="18">
        <f t="shared" ref="E22:E38" si="3">D22/B22</f>
        <v>1.5599550601188981</v>
      </c>
      <c r="F22" s="20"/>
    </row>
    <row r="23" spans="1:6" x14ac:dyDescent="0.2">
      <c r="A23" s="1" t="s">
        <v>13</v>
      </c>
      <c r="B23" s="38">
        <v>138165.4</v>
      </c>
      <c r="C23" s="37">
        <f>'General Fund'!D24</f>
        <v>116046.69</v>
      </c>
      <c r="D23" s="37">
        <f t="shared" si="2"/>
        <v>-22118.709999999992</v>
      </c>
      <c r="E23" s="18">
        <f t="shared" si="3"/>
        <v>-0.16008863289940892</v>
      </c>
      <c r="F23" s="20"/>
    </row>
    <row r="24" spans="1:6" x14ac:dyDescent="0.2">
      <c r="A24" s="1" t="s">
        <v>14</v>
      </c>
      <c r="B24" s="38">
        <v>27831</v>
      </c>
      <c r="C24" s="37">
        <f>'General Fund'!D25</f>
        <v>36927.040000000001</v>
      </c>
      <c r="D24" s="37">
        <f t="shared" si="2"/>
        <v>9096.0400000000009</v>
      </c>
      <c r="E24" s="18">
        <f t="shared" si="3"/>
        <v>0.3268312313607129</v>
      </c>
      <c r="F24" s="20"/>
    </row>
    <row r="25" spans="1:6" x14ac:dyDescent="0.2">
      <c r="A25" s="1" t="s">
        <v>68</v>
      </c>
      <c r="B25" s="38">
        <v>128149.38</v>
      </c>
      <c r="C25" s="37">
        <f>'General Fund'!D26</f>
        <v>269531.37</v>
      </c>
      <c r="D25" s="37">
        <f t="shared" si="2"/>
        <v>141381.99</v>
      </c>
      <c r="E25" s="18">
        <f t="shared" si="3"/>
        <v>1.1032592588430781</v>
      </c>
      <c r="F25" s="20"/>
    </row>
    <row r="26" spans="1:6" x14ac:dyDescent="0.2">
      <c r="A26" s="1" t="s">
        <v>15</v>
      </c>
      <c r="B26" s="38">
        <v>144599.72</v>
      </c>
      <c r="C26" s="37">
        <f>'General Fund'!D27</f>
        <v>355554.23</v>
      </c>
      <c r="D26" s="37">
        <f t="shared" si="2"/>
        <v>210954.50999999998</v>
      </c>
      <c r="E26" s="18">
        <f t="shared" si="3"/>
        <v>1.4588860199729292</v>
      </c>
      <c r="F26" s="20"/>
    </row>
    <row r="27" spans="1:6" x14ac:dyDescent="0.2">
      <c r="A27" s="1" t="s">
        <v>16</v>
      </c>
      <c r="B27" s="38">
        <v>167270.6</v>
      </c>
      <c r="C27" s="37">
        <f>'General Fund'!D28</f>
        <v>391479.45</v>
      </c>
      <c r="D27" s="37">
        <f t="shared" ref="D27" si="4">C27-B27</f>
        <v>224208.85</v>
      </c>
      <c r="E27" s="18">
        <f t="shared" ref="E27" si="5">D27/B27</f>
        <v>1.3403960409061724</v>
      </c>
      <c r="F27" s="19"/>
    </row>
    <row r="28" spans="1:6" x14ac:dyDescent="0.2">
      <c r="A28" s="1" t="s">
        <v>78</v>
      </c>
      <c r="B28" s="38">
        <v>102012.49</v>
      </c>
      <c r="C28" s="37">
        <f>'General Fund'!D29</f>
        <v>486496.5</v>
      </c>
      <c r="D28" s="37">
        <f t="shared" si="2"/>
        <v>384484.01</v>
      </c>
      <c r="E28" s="18">
        <v>0</v>
      </c>
      <c r="F28" s="19"/>
    </row>
    <row r="29" spans="1:6" x14ac:dyDescent="0.2">
      <c r="A29" s="1" t="s">
        <v>17</v>
      </c>
      <c r="B29" s="38">
        <v>2359106.4300000002</v>
      </c>
      <c r="C29" s="37">
        <f>'General Fund'!D30</f>
        <v>4973631.22</v>
      </c>
      <c r="D29" s="37">
        <f t="shared" si="2"/>
        <v>2614524.7899999996</v>
      </c>
      <c r="E29" s="18">
        <f t="shared" si="3"/>
        <v>1.1082691127250242</v>
      </c>
      <c r="F29" s="19"/>
    </row>
    <row r="30" spans="1:6" x14ac:dyDescent="0.2">
      <c r="A30" s="1" t="s">
        <v>18</v>
      </c>
      <c r="B30" s="38">
        <v>79271.58</v>
      </c>
      <c r="C30" s="37">
        <f>'General Fund'!D31</f>
        <v>160561.85999999999</v>
      </c>
      <c r="D30" s="37">
        <f t="shared" si="2"/>
        <v>81290.279999999984</v>
      </c>
      <c r="E30" s="18">
        <f t="shared" si="3"/>
        <v>1.0254656208441915</v>
      </c>
      <c r="F30" s="19"/>
    </row>
    <row r="31" spans="1:6" x14ac:dyDescent="0.2">
      <c r="A31" s="1" t="s">
        <v>54</v>
      </c>
      <c r="B31" s="38">
        <v>121747.45</v>
      </c>
      <c r="C31" s="37">
        <f>'General Fund'!D32</f>
        <v>157748.92000000001</v>
      </c>
      <c r="D31" s="37">
        <f t="shared" si="2"/>
        <v>36001.470000000016</v>
      </c>
      <c r="E31" s="18">
        <f t="shared" si="3"/>
        <v>0.29570615236705178</v>
      </c>
      <c r="F31" s="20"/>
    </row>
    <row r="32" spans="1:6" x14ac:dyDescent="0.2">
      <c r="A32" s="1" t="s">
        <v>41</v>
      </c>
      <c r="B32" s="37">
        <v>90212.43</v>
      </c>
      <c r="C32" s="37">
        <f>'General Fund'!D33</f>
        <v>197182.65</v>
      </c>
      <c r="D32" s="37">
        <f t="shared" si="2"/>
        <v>106970.22</v>
      </c>
      <c r="E32" s="18">
        <f t="shared" si="3"/>
        <v>1.1857592130042391</v>
      </c>
      <c r="F32" s="19"/>
    </row>
    <row r="33" spans="1:9" x14ac:dyDescent="0.2">
      <c r="A33" s="1" t="s">
        <v>69</v>
      </c>
      <c r="B33" s="38">
        <v>1509446.05</v>
      </c>
      <c r="C33" s="37">
        <f>'General Fund'!D34</f>
        <v>3911422.14</v>
      </c>
      <c r="D33" s="37">
        <f t="shared" si="2"/>
        <v>2401976.09</v>
      </c>
      <c r="E33" s="18">
        <f t="shared" si="3"/>
        <v>1.5912964163243859</v>
      </c>
      <c r="F33" s="19"/>
    </row>
    <row r="34" spans="1:9" x14ac:dyDescent="0.2">
      <c r="A34" s="1" t="s">
        <v>19</v>
      </c>
      <c r="B34" s="38">
        <v>379215.45</v>
      </c>
      <c r="C34" s="37">
        <f>'General Fund'!D35</f>
        <v>1080682.28</v>
      </c>
      <c r="D34" s="37">
        <f t="shared" si="2"/>
        <v>701466.83000000007</v>
      </c>
      <c r="E34" s="18">
        <f t="shared" si="3"/>
        <v>1.8497844167477882</v>
      </c>
      <c r="F34" s="19"/>
    </row>
    <row r="35" spans="1:9" x14ac:dyDescent="0.2">
      <c r="A35" s="1" t="s">
        <v>20</v>
      </c>
      <c r="B35" s="38">
        <v>65039.17</v>
      </c>
      <c r="C35" s="37">
        <f>'General Fund'!D36</f>
        <v>193870.47</v>
      </c>
      <c r="D35" s="37">
        <f t="shared" si="2"/>
        <v>128831.3</v>
      </c>
      <c r="E35" s="18">
        <f t="shared" si="3"/>
        <v>1.9808263235831578</v>
      </c>
      <c r="F35" s="19"/>
    </row>
    <row r="36" spans="1:9" x14ac:dyDescent="0.2">
      <c r="A36" s="1" t="s">
        <v>21</v>
      </c>
      <c r="B36" s="38">
        <v>47668.19</v>
      </c>
      <c r="C36" s="37">
        <f>'General Fund'!D37</f>
        <v>102305.52</v>
      </c>
      <c r="D36" s="37">
        <f t="shared" si="2"/>
        <v>54637.33</v>
      </c>
      <c r="E36" s="18">
        <f t="shared" si="3"/>
        <v>1.1462010619660616</v>
      </c>
      <c r="F36" s="19"/>
    </row>
    <row r="37" spans="1:9" x14ac:dyDescent="0.2">
      <c r="A37" s="1" t="s">
        <v>67</v>
      </c>
      <c r="B37" s="38">
        <v>123840.54</v>
      </c>
      <c r="C37" s="37">
        <f>'General Fund'!D38</f>
        <v>228133.43</v>
      </c>
      <c r="D37" s="37">
        <f t="shared" si="2"/>
        <v>104292.89</v>
      </c>
      <c r="E37" s="18">
        <f t="shared" si="3"/>
        <v>0.84215467729711135</v>
      </c>
      <c r="F37" s="19"/>
    </row>
    <row r="38" spans="1:9" x14ac:dyDescent="0.2">
      <c r="A38" s="1" t="s">
        <v>49</v>
      </c>
      <c r="B38" s="38">
        <v>210928.56</v>
      </c>
      <c r="C38" s="37">
        <f>'General Fund'!D39</f>
        <v>527389.92000000004</v>
      </c>
      <c r="D38" s="37">
        <f t="shared" si="2"/>
        <v>316461.36000000004</v>
      </c>
      <c r="E38" s="18">
        <f t="shared" si="3"/>
        <v>1.5003248493233921</v>
      </c>
      <c r="F38" s="19"/>
    </row>
    <row r="39" spans="1:9" x14ac:dyDescent="0.2">
      <c r="A39" s="11" t="s">
        <v>36</v>
      </c>
      <c r="B39" s="12">
        <f>SUM(B21:B38)</f>
        <v>6845499.1600000001</v>
      </c>
      <c r="C39" s="12">
        <f>SUM(C21:C38)</f>
        <v>16331924.659999998</v>
      </c>
      <c r="D39" s="12">
        <f>SUM(D21:D38)</f>
        <v>9486425.5000000019</v>
      </c>
      <c r="E39" s="45">
        <f t="shared" ref="E39" si="6">D39/B39</f>
        <v>1.3857901780824997</v>
      </c>
      <c r="F39" s="23"/>
      <c r="I39" s="14"/>
    </row>
    <row r="40" spans="1:9" x14ac:dyDescent="0.2">
      <c r="A40" s="1" t="s">
        <v>51</v>
      </c>
      <c r="C40" s="10"/>
    </row>
    <row r="41" spans="1:9" x14ac:dyDescent="0.2">
      <c r="C41" s="10"/>
    </row>
    <row r="42" spans="1:9" x14ac:dyDescent="0.2">
      <c r="A42" s="11" t="s">
        <v>22</v>
      </c>
      <c r="B42" s="14">
        <f>B18-B39</f>
        <v>2261162.1499999985</v>
      </c>
      <c r="C42" s="14">
        <f>C18-C39</f>
        <v>28686.89999999851</v>
      </c>
      <c r="D42" s="14">
        <f>C42-B42</f>
        <v>-2232475.25</v>
      </c>
      <c r="E42" s="14"/>
    </row>
    <row r="44" spans="1:9" x14ac:dyDescent="0.2">
      <c r="B44" s="7"/>
      <c r="C44" s="14"/>
    </row>
    <row r="45" spans="1:9" x14ac:dyDescent="0.2">
      <c r="B45" s="14"/>
      <c r="C45" s="14"/>
    </row>
    <row r="46" spans="1:9" x14ac:dyDescent="0.2">
      <c r="B46" s="16"/>
      <c r="C46" s="16"/>
    </row>
    <row r="47" spans="1:9" x14ac:dyDescent="0.2">
      <c r="B47" s="24"/>
    </row>
    <row r="48" spans="1:9" x14ac:dyDescent="0.2">
      <c r="A48" s="2"/>
      <c r="B48" s="25"/>
    </row>
    <row r="51" spans="2:2" x14ac:dyDescent="0.2">
      <c r="B51" s="24"/>
    </row>
  </sheetData>
  <mergeCells count="3">
    <mergeCell ref="A1:F1"/>
    <mergeCell ref="A2:F2"/>
    <mergeCell ref="A3:F3"/>
  </mergeCell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zoomScaleNormal="100" workbookViewId="0">
      <selection activeCell="B22" sqref="B22"/>
    </sheetView>
  </sheetViews>
  <sheetFormatPr defaultRowHeight="12.75" x14ac:dyDescent="0.2"/>
  <cols>
    <col min="1" max="1" width="29.140625" style="1" customWidth="1"/>
    <col min="2" max="2" width="14.28515625" style="1" bestFit="1" customWidth="1"/>
    <col min="3" max="3" width="3.28515625" style="1" customWidth="1"/>
    <col min="4" max="4" width="13.140625" style="1" customWidth="1"/>
    <col min="5" max="5" width="3.28515625" style="1" customWidth="1"/>
    <col min="6" max="6" width="12.28515625" style="1" customWidth="1"/>
    <col min="7" max="7" width="3.28515625" style="1" customWidth="1"/>
    <col min="8" max="16384" width="9.140625" style="1"/>
  </cols>
  <sheetData>
    <row r="1" spans="1:10" x14ac:dyDescent="0.2">
      <c r="A1" s="69" t="s">
        <v>0</v>
      </c>
      <c r="B1" s="69"/>
      <c r="C1" s="69"/>
      <c r="D1" s="69"/>
      <c r="E1" s="69"/>
      <c r="F1" s="69"/>
      <c r="G1" s="69"/>
      <c r="H1" s="69"/>
    </row>
    <row r="2" spans="1:10" x14ac:dyDescent="0.2">
      <c r="A2" s="69" t="s">
        <v>1</v>
      </c>
      <c r="B2" s="69"/>
      <c r="C2" s="69"/>
      <c r="D2" s="69"/>
      <c r="E2" s="69"/>
      <c r="F2" s="69"/>
      <c r="G2" s="69"/>
      <c r="H2" s="69"/>
    </row>
    <row r="3" spans="1:10" x14ac:dyDescent="0.2">
      <c r="A3" s="69" t="str">
        <f>'General Fund'!A3</f>
        <v>As of September 30, 2022</v>
      </c>
      <c r="B3" s="69">
        <f>'General Fund'!B3</f>
        <v>0</v>
      </c>
      <c r="C3" s="69"/>
      <c r="D3" s="69">
        <f>'General Fund'!D3</f>
        <v>0</v>
      </c>
      <c r="E3" s="69"/>
      <c r="F3" s="69">
        <f>'General Fund'!F3</f>
        <v>0</v>
      </c>
      <c r="G3" s="69"/>
      <c r="H3" s="69">
        <f>'General Fund'!H3</f>
        <v>0</v>
      </c>
    </row>
    <row r="5" spans="1:10" x14ac:dyDescent="0.2">
      <c r="A5" s="1" t="s">
        <v>34</v>
      </c>
    </row>
    <row r="6" spans="1:10" x14ac:dyDescent="0.2">
      <c r="A6" s="1" t="s">
        <v>27</v>
      </c>
      <c r="B6" s="3">
        <f>'General Fund'!B6</f>
        <v>1</v>
      </c>
      <c r="C6" s="31"/>
      <c r="E6" s="31"/>
      <c r="G6" s="31"/>
    </row>
    <row r="7" spans="1:10" ht="43.5" customHeight="1" x14ac:dyDescent="0.2">
      <c r="B7" s="4" t="s">
        <v>25</v>
      </c>
      <c r="C7" s="4"/>
      <c r="D7" s="5" t="s">
        <v>43</v>
      </c>
      <c r="E7" s="4"/>
      <c r="F7" s="4" t="s">
        <v>74</v>
      </c>
      <c r="G7" s="4"/>
      <c r="H7" s="4" t="str">
        <f>'General Fund'!H7</f>
        <v>% FY 2022 Budget</v>
      </c>
    </row>
    <row r="8" spans="1:10" ht="21.75" customHeight="1" x14ac:dyDescent="0.2">
      <c r="A8" s="26" t="s">
        <v>23</v>
      </c>
      <c r="B8" s="66">
        <v>4045790</v>
      </c>
      <c r="C8" s="67"/>
      <c r="D8" s="68">
        <f>B8</f>
        <v>4045790</v>
      </c>
      <c r="E8" s="27"/>
      <c r="F8" s="60" t="s">
        <v>93</v>
      </c>
      <c r="G8" s="27"/>
      <c r="H8" s="27"/>
      <c r="I8" s="4"/>
      <c r="J8" s="4"/>
    </row>
    <row r="9" spans="1:10" ht="14.25" customHeight="1" x14ac:dyDescent="0.2">
      <c r="A9" s="28"/>
      <c r="B9" s="29"/>
      <c r="C9" s="29"/>
      <c r="D9" s="30"/>
      <c r="E9" s="4"/>
      <c r="F9" s="4"/>
      <c r="G9" s="4"/>
      <c r="H9" s="4"/>
      <c r="I9" s="4"/>
      <c r="J9" s="4"/>
    </row>
    <row r="10" spans="1:10" x14ac:dyDescent="0.2">
      <c r="A10" s="11" t="s">
        <v>57</v>
      </c>
      <c r="C10" s="29"/>
      <c r="E10" s="29"/>
      <c r="G10" s="29"/>
    </row>
    <row r="11" spans="1:10" x14ac:dyDescent="0.2">
      <c r="A11" s="1" t="s">
        <v>35</v>
      </c>
      <c r="B11" s="39">
        <v>8641000</v>
      </c>
      <c r="C11" s="40"/>
      <c r="D11" s="37">
        <v>8786879.7699999996</v>
      </c>
      <c r="E11" s="40"/>
      <c r="F11" s="37">
        <f>D11-B11</f>
        <v>145879.76999999955</v>
      </c>
      <c r="G11" s="29"/>
      <c r="H11" s="8">
        <f>D11/B11</f>
        <v>1.01688227867145</v>
      </c>
    </row>
    <row r="12" spans="1:10" x14ac:dyDescent="0.2">
      <c r="A12" s="1" t="s">
        <v>40</v>
      </c>
      <c r="B12" s="36">
        <v>120000</v>
      </c>
      <c r="C12" s="41"/>
      <c r="D12" s="38">
        <v>179404.98</v>
      </c>
      <c r="E12" s="41"/>
      <c r="F12" s="37">
        <f t="shared" ref="F12:F13" si="0">D12-B12</f>
        <v>59404.98000000001</v>
      </c>
      <c r="H12" s="8">
        <f t="shared" ref="H12:H13" si="1">D12/B12</f>
        <v>1.4950415000000001</v>
      </c>
    </row>
    <row r="13" spans="1:10" x14ac:dyDescent="0.2">
      <c r="A13" s="1" t="s">
        <v>5</v>
      </c>
      <c r="B13" s="36">
        <v>36000</v>
      </c>
      <c r="C13" s="42"/>
      <c r="D13" s="38">
        <v>75506.44</v>
      </c>
      <c r="E13" s="42"/>
      <c r="F13" s="37">
        <f t="shared" si="0"/>
        <v>39506.44</v>
      </c>
      <c r="G13" s="32"/>
      <c r="H13" s="8">
        <f t="shared" si="1"/>
        <v>2.097401111111111</v>
      </c>
    </row>
    <row r="14" spans="1:10" hidden="1" x14ac:dyDescent="0.2">
      <c r="A14" s="1" t="s">
        <v>6</v>
      </c>
      <c r="B14" s="38">
        <v>0</v>
      </c>
      <c r="C14" s="42"/>
      <c r="D14" s="38">
        <v>0</v>
      </c>
      <c r="E14" s="42"/>
      <c r="F14" s="38" t="e">
        <f>D14-#REF!</f>
        <v>#REF!</v>
      </c>
      <c r="G14" s="32"/>
      <c r="H14" s="8" t="e">
        <f t="shared" ref="H14:H16" si="2">D14/B14</f>
        <v>#DIV/0!</v>
      </c>
    </row>
    <row r="15" spans="1:10" hidden="1" x14ac:dyDescent="0.2">
      <c r="A15" s="1" t="s">
        <v>6</v>
      </c>
      <c r="B15" s="38"/>
      <c r="C15" s="42"/>
      <c r="D15" s="38"/>
      <c r="E15" s="42"/>
      <c r="F15" s="38" t="e">
        <f>D15-#REF!</f>
        <v>#REF!</v>
      </c>
      <c r="G15" s="32"/>
      <c r="H15" s="8" t="e">
        <f t="shared" si="2"/>
        <v>#DIV/0!</v>
      </c>
    </row>
    <row r="16" spans="1:10" hidden="1" x14ac:dyDescent="0.2">
      <c r="A16" s="1" t="s">
        <v>7</v>
      </c>
      <c r="B16" s="38"/>
      <c r="C16" s="42"/>
      <c r="D16" s="38"/>
      <c r="E16" s="42"/>
      <c r="F16" s="38" t="e">
        <f>D16-#REF!</f>
        <v>#REF!</v>
      </c>
      <c r="G16" s="32"/>
      <c r="H16" s="8" t="e">
        <f t="shared" si="2"/>
        <v>#DIV/0!</v>
      </c>
    </row>
    <row r="17" spans="1:8" x14ac:dyDescent="0.2">
      <c r="A17" s="11" t="s">
        <v>8</v>
      </c>
      <c r="B17" s="62">
        <f>SUM(B11:B16)</f>
        <v>8797000</v>
      </c>
      <c r="C17" s="42"/>
      <c r="D17" s="63">
        <f>SUM(D11:D16)</f>
        <v>9041791.1899999995</v>
      </c>
      <c r="E17" s="42"/>
      <c r="F17" s="62">
        <f>SUM(F11:F13)</f>
        <v>244791.18999999957</v>
      </c>
      <c r="G17" s="32"/>
      <c r="H17" s="46">
        <f>D17/B17</f>
        <v>1.0278266670455836</v>
      </c>
    </row>
    <row r="18" spans="1:8" x14ac:dyDescent="0.2">
      <c r="B18" s="41"/>
      <c r="C18" s="42"/>
      <c r="D18" s="41"/>
      <c r="E18" s="42"/>
      <c r="F18" s="41"/>
      <c r="G18" s="32"/>
      <c r="H18" s="13"/>
    </row>
    <row r="19" spans="1:8" x14ac:dyDescent="0.2">
      <c r="A19" s="11" t="s">
        <v>58</v>
      </c>
      <c r="B19" s="41"/>
      <c r="C19" s="42"/>
      <c r="D19" s="41"/>
      <c r="E19" s="42"/>
      <c r="F19" s="41"/>
      <c r="G19" s="32"/>
      <c r="H19" s="13"/>
    </row>
    <row r="20" spans="1:8" x14ac:dyDescent="0.2">
      <c r="A20" s="1" t="s">
        <v>87</v>
      </c>
      <c r="B20" s="39">
        <v>442944</v>
      </c>
      <c r="C20" s="42"/>
      <c r="D20" s="37">
        <v>459882.7</v>
      </c>
      <c r="E20" s="42"/>
      <c r="F20" s="37">
        <f>B20-D20</f>
        <v>-16938.700000000012</v>
      </c>
      <c r="G20" s="32"/>
      <c r="H20" s="8">
        <f>D20/B20</f>
        <v>1.0382411772142754</v>
      </c>
    </row>
    <row r="21" spans="1:8" x14ac:dyDescent="0.2">
      <c r="A21" s="1" t="s">
        <v>65</v>
      </c>
      <c r="B21" s="36">
        <v>3021190</v>
      </c>
      <c r="C21" s="42"/>
      <c r="D21" s="38">
        <v>3004388.29</v>
      </c>
      <c r="E21" s="42"/>
      <c r="F21" s="37">
        <f>B21-D21</f>
        <v>16801.709999999963</v>
      </c>
      <c r="G21" s="32"/>
      <c r="H21" s="8">
        <f t="shared" ref="H21:H23" si="3">D21/B21</f>
        <v>0.9944387112363009</v>
      </c>
    </row>
    <row r="22" spans="1:8" x14ac:dyDescent="0.2">
      <c r="A22" s="1" t="s">
        <v>66</v>
      </c>
      <c r="B22" s="36">
        <v>2317445</v>
      </c>
      <c r="C22" s="41"/>
      <c r="D22" s="38">
        <v>1664014.08</v>
      </c>
      <c r="E22" s="41"/>
      <c r="F22" s="37">
        <f>B22-D22</f>
        <v>653430.91999999993</v>
      </c>
      <c r="G22" s="14"/>
      <c r="H22" s="8">
        <f t="shared" si="3"/>
        <v>0.71803821881425456</v>
      </c>
    </row>
    <row r="23" spans="1:8" x14ac:dyDescent="0.2">
      <c r="A23" s="1" t="s">
        <v>86</v>
      </c>
      <c r="B23" s="36">
        <v>4130421</v>
      </c>
      <c r="C23" s="41"/>
      <c r="D23" s="36">
        <v>3802870.59</v>
      </c>
      <c r="E23" s="41"/>
      <c r="F23" s="39">
        <f>B23-D23</f>
        <v>327550.41000000015</v>
      </c>
      <c r="H23" s="8">
        <f t="shared" si="3"/>
        <v>0.92069805717141184</v>
      </c>
    </row>
    <row r="24" spans="1:8" x14ac:dyDescent="0.2">
      <c r="A24" s="11" t="s">
        <v>36</v>
      </c>
      <c r="B24" s="12">
        <f>SUM(B20:B23)</f>
        <v>9912000</v>
      </c>
      <c r="D24" s="64">
        <f>SUM(D20:D23)</f>
        <v>8931155.6600000001</v>
      </c>
      <c r="F24" s="12">
        <f>SUM(F20:F23)</f>
        <v>980844.34000000008</v>
      </c>
      <c r="H24" s="46">
        <f>D24/B24</f>
        <v>0.90104475988700572</v>
      </c>
    </row>
    <row r="25" spans="1:8" x14ac:dyDescent="0.2">
      <c r="A25" s="1" t="s">
        <v>70</v>
      </c>
      <c r="C25" s="32"/>
      <c r="E25" s="32"/>
      <c r="G25" s="32"/>
    </row>
    <row r="26" spans="1:8" x14ac:dyDescent="0.2">
      <c r="A26" s="11" t="s">
        <v>22</v>
      </c>
      <c r="B26" s="14">
        <f>B17-B24</f>
        <v>-1115000</v>
      </c>
      <c r="C26" s="32"/>
      <c r="D26" s="14">
        <f>D17-D24</f>
        <v>110635.52999999933</v>
      </c>
      <c r="E26" s="32"/>
      <c r="G26" s="32"/>
    </row>
    <row r="27" spans="1:8" x14ac:dyDescent="0.2">
      <c r="A27" s="14"/>
      <c r="C27" s="32"/>
      <c r="E27" s="32"/>
      <c r="G27" s="32"/>
    </row>
    <row r="28" spans="1:8" x14ac:dyDescent="0.2">
      <c r="A28" s="11" t="s">
        <v>24</v>
      </c>
      <c r="B28" s="14">
        <f>B8+B26</f>
        <v>2930790</v>
      </c>
      <c r="C28" s="32"/>
      <c r="D28" s="14">
        <f>D8+D26</f>
        <v>4156425.5299999993</v>
      </c>
      <c r="E28" s="32"/>
      <c r="G28" s="32"/>
    </row>
    <row r="29" spans="1:8" x14ac:dyDescent="0.2">
      <c r="A29" s="15"/>
      <c r="C29" s="32"/>
      <c r="E29" s="32"/>
      <c r="G29" s="32"/>
    </row>
    <row r="30" spans="1:8" x14ac:dyDescent="0.2">
      <c r="A30" s="1" t="s">
        <v>53</v>
      </c>
      <c r="B30" s="57">
        <f>B28/8042156</f>
        <v>0.36442839457478815</v>
      </c>
      <c r="C30" s="58"/>
      <c r="D30" s="57">
        <f>D28/8042156</f>
        <v>0.51682975684629839</v>
      </c>
      <c r="E30" s="32"/>
      <c r="G30" s="32"/>
    </row>
    <row r="31" spans="1:8" x14ac:dyDescent="0.2">
      <c r="A31" s="11" t="s">
        <v>48</v>
      </c>
      <c r="B31" s="61">
        <f>8042156/365*90</f>
        <v>1982997.3698630137</v>
      </c>
      <c r="C31" s="32"/>
      <c r="E31" s="32"/>
      <c r="G31" s="32"/>
    </row>
    <row r="32" spans="1:8" x14ac:dyDescent="0.2">
      <c r="A32" s="55" t="s">
        <v>52</v>
      </c>
      <c r="B32" s="56">
        <f>B28-B31</f>
        <v>947792.63013698626</v>
      </c>
      <c r="C32" s="32"/>
      <c r="E32" s="32"/>
      <c r="G32" s="32"/>
    </row>
    <row r="33" spans="1:7" x14ac:dyDescent="0.2">
      <c r="A33" s="15" t="s">
        <v>75</v>
      </c>
      <c r="C33" s="32"/>
      <c r="E33" s="32"/>
      <c r="G33" s="32"/>
    </row>
    <row r="34" spans="1:7" x14ac:dyDescent="0.2">
      <c r="A34" s="15" t="s">
        <v>80</v>
      </c>
      <c r="C34" s="32"/>
      <c r="E34" s="32"/>
      <c r="G34" s="32"/>
    </row>
    <row r="35" spans="1:7" x14ac:dyDescent="0.2">
      <c r="C35" s="32"/>
      <c r="E35" s="32"/>
      <c r="G35" s="32"/>
    </row>
    <row r="36" spans="1:7" x14ac:dyDescent="0.2">
      <c r="C36" s="32"/>
      <c r="E36" s="32"/>
      <c r="G36" s="32"/>
    </row>
    <row r="37" spans="1:7" x14ac:dyDescent="0.2">
      <c r="C37" s="32"/>
      <c r="E37" s="32"/>
      <c r="G37" s="32"/>
    </row>
    <row r="38" spans="1:7" x14ac:dyDescent="0.2">
      <c r="C38" s="32"/>
      <c r="E38" s="32"/>
      <c r="G38" s="32"/>
    </row>
    <row r="39" spans="1:7" x14ac:dyDescent="0.2">
      <c r="C39" s="32"/>
      <c r="E39" s="32"/>
      <c r="G39" s="32"/>
    </row>
    <row r="40" spans="1:7" x14ac:dyDescent="0.2">
      <c r="C40" s="32"/>
      <c r="E40" s="32"/>
      <c r="G40" s="32"/>
    </row>
    <row r="41" spans="1:7" x14ac:dyDescent="0.2">
      <c r="C41" s="14"/>
      <c r="E41" s="14"/>
      <c r="G41" s="14"/>
    </row>
    <row r="44" spans="1:7" x14ac:dyDescent="0.2">
      <c r="C44" s="14"/>
      <c r="E44" s="14"/>
      <c r="G44" s="14"/>
    </row>
    <row r="46" spans="1:7" x14ac:dyDescent="0.2">
      <c r="C46" s="14"/>
      <c r="E46" s="14"/>
      <c r="G46" s="14"/>
    </row>
    <row r="47" spans="1:7" x14ac:dyDescent="0.2">
      <c r="C47" s="16"/>
      <c r="E47" s="16"/>
      <c r="G47" s="16"/>
    </row>
    <row r="48" spans="1:7" x14ac:dyDescent="0.2">
      <c r="C48" s="24"/>
      <c r="E48" s="24"/>
      <c r="G48" s="24"/>
    </row>
    <row r="49" spans="3:7" x14ac:dyDescent="0.2">
      <c r="C49" s="25"/>
      <c r="E49" s="25"/>
      <c r="G49" s="25"/>
    </row>
    <row r="52" spans="3:7" x14ac:dyDescent="0.2">
      <c r="C52" s="24"/>
      <c r="E52" s="24"/>
      <c r="G52" s="24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3"/>
  <sheetViews>
    <sheetView zoomScaleNormal="100" workbookViewId="0">
      <selection activeCell="B6" sqref="B6"/>
    </sheetView>
  </sheetViews>
  <sheetFormatPr defaultRowHeight="12.75" x14ac:dyDescent="0.2"/>
  <cols>
    <col min="1" max="1" width="29.85546875" style="1" customWidth="1"/>
    <col min="2" max="2" width="11.5703125" style="1" bestFit="1" customWidth="1"/>
    <col min="3" max="3" width="3.28515625" style="1" customWidth="1"/>
    <col min="4" max="4" width="13.7109375" style="1" bestFit="1" customWidth="1"/>
    <col min="5" max="5" width="3.28515625" style="1" customWidth="1"/>
    <col min="6" max="6" width="14.28515625" style="1" customWidth="1"/>
    <col min="7" max="7" width="3.28515625" style="1" customWidth="1"/>
    <col min="8" max="16384" width="9.140625" style="1"/>
  </cols>
  <sheetData>
    <row r="1" spans="1:10" x14ac:dyDescent="0.2">
      <c r="A1" s="69" t="s">
        <v>0</v>
      </c>
      <c r="B1" s="69"/>
      <c r="C1" s="69"/>
      <c r="D1" s="69"/>
      <c r="E1" s="69"/>
      <c r="F1" s="69"/>
      <c r="G1" s="69"/>
      <c r="H1" s="69"/>
    </row>
    <row r="2" spans="1:10" x14ac:dyDescent="0.2">
      <c r="A2" s="69" t="s">
        <v>1</v>
      </c>
      <c r="B2" s="69"/>
      <c r="C2" s="69"/>
      <c r="D2" s="69"/>
      <c r="E2" s="69"/>
      <c r="F2" s="69"/>
      <c r="G2" s="69"/>
      <c r="H2" s="69"/>
    </row>
    <row r="3" spans="1:10" x14ac:dyDescent="0.2">
      <c r="A3" s="69" t="str">
        <f>'General Fund'!A3</f>
        <v>As of September 30, 2022</v>
      </c>
      <c r="B3" s="69">
        <f>'General Fund'!B3</f>
        <v>0</v>
      </c>
      <c r="C3" s="69" t="e">
        <f>'General Fund'!#REF!</f>
        <v>#REF!</v>
      </c>
      <c r="D3" s="69">
        <f>'General Fund'!D3</f>
        <v>0</v>
      </c>
      <c r="E3" s="69"/>
      <c r="F3" s="69">
        <f>'General Fund'!F3</f>
        <v>0</v>
      </c>
      <c r="G3" s="69"/>
      <c r="H3" s="69">
        <f>'General Fund'!H3</f>
        <v>0</v>
      </c>
    </row>
    <row r="5" spans="1:10" x14ac:dyDescent="0.2">
      <c r="A5" s="1" t="s">
        <v>37</v>
      </c>
    </row>
    <row r="6" spans="1:10" x14ac:dyDescent="0.2">
      <c r="A6" s="1" t="s">
        <v>27</v>
      </c>
      <c r="B6" s="3">
        <f>'General Fund'!B6</f>
        <v>1</v>
      </c>
      <c r="C6" s="31"/>
      <c r="E6" s="31"/>
      <c r="G6" s="31"/>
    </row>
    <row r="7" spans="1:10" ht="43.5" customHeight="1" x14ac:dyDescent="0.2">
      <c r="B7" s="4" t="s">
        <v>25</v>
      </c>
      <c r="C7" s="4"/>
      <c r="D7" s="5" t="s">
        <v>43</v>
      </c>
      <c r="E7" s="4"/>
      <c r="F7" s="4" t="s">
        <v>74</v>
      </c>
      <c r="G7" s="4"/>
      <c r="H7" s="4" t="str">
        <f>'General Fund'!H7</f>
        <v>% FY 2022 Budget</v>
      </c>
    </row>
    <row r="8" spans="1:10" ht="21.75" customHeight="1" x14ac:dyDescent="0.2">
      <c r="A8" s="26" t="s">
        <v>23</v>
      </c>
      <c r="B8" s="67">
        <v>120109</v>
      </c>
      <c r="C8" s="67"/>
      <c r="D8" s="68">
        <f>B8</f>
        <v>120109</v>
      </c>
      <c r="E8" s="27"/>
      <c r="F8" s="51" t="s">
        <v>93</v>
      </c>
      <c r="G8" s="27"/>
      <c r="H8" s="27"/>
      <c r="I8" s="4"/>
      <c r="J8" s="4"/>
    </row>
    <row r="9" spans="1:10" ht="14.25" customHeight="1" x14ac:dyDescent="0.2">
      <c r="A9" s="28"/>
      <c r="B9" s="29"/>
      <c r="C9" s="29"/>
      <c r="D9" s="30"/>
      <c r="E9" s="4"/>
      <c r="F9" s="4"/>
      <c r="G9" s="4"/>
      <c r="H9" s="4"/>
      <c r="I9" s="4"/>
      <c r="J9" s="4"/>
    </row>
    <row r="10" spans="1:10" x14ac:dyDescent="0.2">
      <c r="A10" s="11" t="s">
        <v>57</v>
      </c>
      <c r="C10" s="4"/>
      <c r="E10" s="4"/>
      <c r="G10" s="4"/>
    </row>
    <row r="11" spans="1:10" x14ac:dyDescent="0.2">
      <c r="A11" s="1" t="s">
        <v>35</v>
      </c>
      <c r="B11" s="37">
        <v>0</v>
      </c>
      <c r="C11" s="43"/>
      <c r="D11" s="37">
        <v>0</v>
      </c>
      <c r="E11" s="43"/>
      <c r="F11" s="38">
        <f>D11-B11</f>
        <v>0</v>
      </c>
      <c r="G11" s="4"/>
      <c r="H11" s="8">
        <v>0</v>
      </c>
    </row>
    <row r="12" spans="1:10" x14ac:dyDescent="0.2">
      <c r="A12" s="1" t="s">
        <v>71</v>
      </c>
      <c r="B12" s="36">
        <v>197500</v>
      </c>
      <c r="C12" s="40"/>
      <c r="D12" s="37">
        <v>222046.23</v>
      </c>
      <c r="E12" s="40"/>
      <c r="F12" s="38">
        <f t="shared" ref="F12:F14" si="0">D12-B12</f>
        <v>24546.23000000001</v>
      </c>
      <c r="G12" s="29"/>
      <c r="H12" s="8">
        <f>D12/B12</f>
        <v>1.1242847088607595</v>
      </c>
    </row>
    <row r="13" spans="1:10" x14ac:dyDescent="0.2">
      <c r="A13" s="1" t="s">
        <v>72</v>
      </c>
      <c r="B13" s="36">
        <v>245000</v>
      </c>
      <c r="C13" s="40"/>
      <c r="D13" s="38">
        <v>245000</v>
      </c>
      <c r="E13" s="40"/>
      <c r="F13" s="38">
        <f t="shared" si="0"/>
        <v>0</v>
      </c>
      <c r="G13" s="29"/>
      <c r="H13" s="8">
        <f t="shared" ref="H13:H14" si="1">D13/B13</f>
        <v>1</v>
      </c>
    </row>
    <row r="14" spans="1:10" x14ac:dyDescent="0.2">
      <c r="A14" s="1" t="s">
        <v>60</v>
      </c>
      <c r="B14" s="36">
        <v>280500</v>
      </c>
      <c r="C14" s="41"/>
      <c r="D14" s="38">
        <v>288561.21999999997</v>
      </c>
      <c r="E14" s="41"/>
      <c r="F14" s="38">
        <f t="shared" si="0"/>
        <v>8061.2199999999721</v>
      </c>
      <c r="H14" s="8">
        <f t="shared" si="1"/>
        <v>1.0287387522281639</v>
      </c>
    </row>
    <row r="15" spans="1:10" hidden="1" x14ac:dyDescent="0.2">
      <c r="A15" s="1" t="s">
        <v>6</v>
      </c>
      <c r="B15" s="10"/>
      <c r="C15" s="32"/>
      <c r="D15" s="10"/>
      <c r="E15" s="32"/>
      <c r="F15" s="10">
        <f t="shared" ref="F15:F17" si="2">D15-C15</f>
        <v>0</v>
      </c>
      <c r="G15" s="32"/>
      <c r="H15" s="8" t="e">
        <f t="shared" ref="H15:H17" si="3">D15/B15</f>
        <v>#DIV/0!</v>
      </c>
    </row>
    <row r="16" spans="1:10" hidden="1" x14ac:dyDescent="0.2">
      <c r="A16" s="1" t="s">
        <v>6</v>
      </c>
      <c r="B16" s="10"/>
      <c r="C16" s="32"/>
      <c r="D16" s="10"/>
      <c r="E16" s="32"/>
      <c r="F16" s="10">
        <f t="shared" si="2"/>
        <v>0</v>
      </c>
      <c r="G16" s="32"/>
      <c r="H16" s="8" t="e">
        <f t="shared" si="3"/>
        <v>#DIV/0!</v>
      </c>
    </row>
    <row r="17" spans="1:15" hidden="1" x14ac:dyDescent="0.2">
      <c r="A17" s="1" t="s">
        <v>7</v>
      </c>
      <c r="B17" s="10"/>
      <c r="C17" s="32"/>
      <c r="D17" s="10"/>
      <c r="E17" s="32"/>
      <c r="F17" s="10">
        <f t="shared" si="2"/>
        <v>0</v>
      </c>
      <c r="G17" s="32"/>
      <c r="H17" s="8" t="e">
        <f t="shared" si="3"/>
        <v>#DIV/0!</v>
      </c>
    </row>
    <row r="18" spans="1:15" x14ac:dyDescent="0.2">
      <c r="A18" s="11" t="s">
        <v>8</v>
      </c>
      <c r="B18" s="12">
        <f>SUM(B11:B17)</f>
        <v>723000</v>
      </c>
      <c r="C18" s="32"/>
      <c r="D18" s="64">
        <f>SUM(D11:D17)</f>
        <v>755607.45</v>
      </c>
      <c r="E18" s="32"/>
      <c r="F18" s="12">
        <f>SUM(F11:F17)</f>
        <v>32607.449999999983</v>
      </c>
      <c r="G18" s="32"/>
      <c r="H18" s="46">
        <f>D18/B18</f>
        <v>1.0451002074688795</v>
      </c>
    </row>
    <row r="19" spans="1:15" x14ac:dyDescent="0.2">
      <c r="C19" s="32"/>
      <c r="E19" s="32"/>
      <c r="G19" s="32"/>
      <c r="H19" s="13"/>
    </row>
    <row r="20" spans="1:15" x14ac:dyDescent="0.2">
      <c r="A20" s="33" t="s">
        <v>58</v>
      </c>
      <c r="C20" s="32"/>
      <c r="E20" s="32"/>
      <c r="G20" s="32"/>
      <c r="H20" s="13"/>
    </row>
    <row r="21" spans="1:15" ht="15" x14ac:dyDescent="0.25">
      <c r="A21" s="1" t="s">
        <v>31</v>
      </c>
      <c r="B21" s="39">
        <f>171892+59558</f>
        <v>231450</v>
      </c>
      <c r="C21" s="42"/>
      <c r="D21" s="52">
        <f>159206.23+55120.09</f>
        <v>214326.32</v>
      </c>
      <c r="E21" s="42"/>
      <c r="F21" s="37">
        <f>B21-D21</f>
        <v>17123.679999999993</v>
      </c>
      <c r="G21" s="32"/>
      <c r="H21" s="34">
        <f>D21/B21</f>
        <v>0.92601564052711172</v>
      </c>
    </row>
    <row r="22" spans="1:15" ht="15" x14ac:dyDescent="0.25">
      <c r="A22" s="1" t="s">
        <v>33</v>
      </c>
      <c r="B22" s="36">
        <v>249750</v>
      </c>
      <c r="C22" s="42"/>
      <c r="D22" s="53">
        <v>273746.84000000003</v>
      </c>
      <c r="E22" s="42"/>
      <c r="F22" s="37">
        <f t="shared" ref="F22:F25" si="4">B22-D22</f>
        <v>-23996.840000000026</v>
      </c>
      <c r="G22" s="32"/>
      <c r="H22" s="34">
        <f t="shared" ref="H22:H25" si="5">D22/B22</f>
        <v>1.0960834434434434</v>
      </c>
    </row>
    <row r="23" spans="1:15" ht="15" x14ac:dyDescent="0.25">
      <c r="A23" s="1" t="s">
        <v>32</v>
      </c>
      <c r="B23" s="36">
        <v>101300</v>
      </c>
      <c r="C23" s="41"/>
      <c r="D23" s="53">
        <v>111689.31</v>
      </c>
      <c r="E23" s="41"/>
      <c r="F23" s="37">
        <f t="shared" si="4"/>
        <v>-10389.309999999998</v>
      </c>
      <c r="G23" s="14"/>
      <c r="H23" s="34">
        <f t="shared" si="5"/>
        <v>1.1025598223099704</v>
      </c>
    </row>
    <row r="24" spans="1:15" ht="15" x14ac:dyDescent="0.25">
      <c r="A24" s="1" t="s">
        <v>38</v>
      </c>
      <c r="B24" s="36">
        <v>155500</v>
      </c>
      <c r="C24" s="41"/>
      <c r="D24" s="53">
        <v>150149.79999999999</v>
      </c>
      <c r="E24" s="41"/>
      <c r="F24" s="37">
        <f t="shared" si="4"/>
        <v>5350.2000000000116</v>
      </c>
      <c r="H24" s="34">
        <f t="shared" si="5"/>
        <v>0.9655935691318327</v>
      </c>
    </row>
    <row r="25" spans="1:15" ht="15" x14ac:dyDescent="0.25">
      <c r="A25" s="1" t="s">
        <v>39</v>
      </c>
      <c r="B25" s="36">
        <v>20000</v>
      </c>
      <c r="C25" s="41"/>
      <c r="D25" s="53">
        <v>18145</v>
      </c>
      <c r="E25" s="41"/>
      <c r="F25" s="37">
        <f t="shared" si="4"/>
        <v>1855</v>
      </c>
      <c r="H25" s="34">
        <f t="shared" si="5"/>
        <v>0.90725</v>
      </c>
    </row>
    <row r="26" spans="1:15" ht="15" x14ac:dyDescent="0.25">
      <c r="A26" s="1" t="s">
        <v>6</v>
      </c>
      <c r="B26" s="36">
        <v>0</v>
      </c>
      <c r="C26" s="41"/>
      <c r="D26" s="53">
        <v>0</v>
      </c>
      <c r="E26" s="41"/>
      <c r="F26" s="37">
        <f t="shared" ref="F26" si="6">B26-D26</f>
        <v>0</v>
      </c>
      <c r="H26" s="34">
        <v>0</v>
      </c>
    </row>
    <row r="27" spans="1:15" x14ac:dyDescent="0.2">
      <c r="A27" s="11" t="s">
        <v>36</v>
      </c>
      <c r="B27" s="12">
        <f>SUM(B21:B26)</f>
        <v>758000</v>
      </c>
      <c r="C27" s="32"/>
      <c r="D27" s="64">
        <f>SUM(D21:D26)</f>
        <v>768057.27</v>
      </c>
      <c r="E27" s="32"/>
      <c r="F27" s="12">
        <f>SUM(F21:F26)</f>
        <v>-10057.270000000019</v>
      </c>
      <c r="G27" s="32"/>
      <c r="H27" s="46">
        <f>D27/B27</f>
        <v>1.013268166226913</v>
      </c>
    </row>
    <row r="28" spans="1:15" x14ac:dyDescent="0.2">
      <c r="A28" s="1" t="s">
        <v>70</v>
      </c>
      <c r="C28" s="32"/>
      <c r="E28" s="32"/>
      <c r="G28" s="32"/>
    </row>
    <row r="29" spans="1:15" x14ac:dyDescent="0.2">
      <c r="A29" s="11" t="s">
        <v>22</v>
      </c>
      <c r="B29" s="14">
        <f>B18-B27</f>
        <v>-35000</v>
      </c>
      <c r="C29" s="32"/>
      <c r="D29" s="14">
        <f>D18-D27</f>
        <v>-12449.820000000065</v>
      </c>
      <c r="E29" s="32"/>
      <c r="F29" s="14"/>
      <c r="G29" s="32"/>
    </row>
    <row r="30" spans="1:15" x14ac:dyDescent="0.2">
      <c r="C30" s="32"/>
      <c r="E30" s="32"/>
      <c r="G30" s="32"/>
    </row>
    <row r="31" spans="1:15" x14ac:dyDescent="0.2">
      <c r="A31" s="11" t="s">
        <v>24</v>
      </c>
      <c r="B31" s="14">
        <f>B8+B29</f>
        <v>85109</v>
      </c>
      <c r="C31" s="32"/>
      <c r="D31" s="14">
        <f>D8+D29</f>
        <v>107659.17999999993</v>
      </c>
      <c r="E31" s="32"/>
      <c r="G31" s="32"/>
      <c r="O31" s="1">
        <v>0</v>
      </c>
    </row>
    <row r="32" spans="1:15" x14ac:dyDescent="0.2">
      <c r="A32" s="15" t="s">
        <v>45</v>
      </c>
      <c r="C32" s="32"/>
      <c r="E32" s="32"/>
      <c r="G32" s="32"/>
    </row>
    <row r="33" spans="1:7" x14ac:dyDescent="0.2">
      <c r="A33" s="17" t="s">
        <v>81</v>
      </c>
      <c r="B33" s="16"/>
      <c r="C33" s="32"/>
      <c r="D33" s="16"/>
      <c r="E33" s="32"/>
      <c r="G33" s="32"/>
    </row>
    <row r="34" spans="1:7" x14ac:dyDescent="0.2">
      <c r="A34" s="15" t="s">
        <v>82</v>
      </c>
      <c r="B34" s="10"/>
      <c r="C34" s="32"/>
      <c r="E34" s="32"/>
      <c r="G34" s="32"/>
    </row>
    <row r="35" spans="1:7" x14ac:dyDescent="0.2">
      <c r="A35" s="2"/>
      <c r="B35" s="25"/>
      <c r="C35" s="32"/>
      <c r="E35" s="32"/>
      <c r="G35" s="32"/>
    </row>
    <row r="36" spans="1:7" x14ac:dyDescent="0.2">
      <c r="C36" s="32"/>
      <c r="E36" s="32"/>
      <c r="G36" s="32"/>
    </row>
    <row r="37" spans="1:7" x14ac:dyDescent="0.2">
      <c r="C37" s="32"/>
      <c r="E37" s="32"/>
      <c r="G37" s="32"/>
    </row>
    <row r="38" spans="1:7" x14ac:dyDescent="0.2">
      <c r="C38" s="32"/>
      <c r="E38" s="32"/>
      <c r="G38" s="32"/>
    </row>
    <row r="39" spans="1:7" x14ac:dyDescent="0.2">
      <c r="C39" s="32"/>
      <c r="E39" s="32"/>
      <c r="G39" s="32"/>
    </row>
    <row r="40" spans="1:7" x14ac:dyDescent="0.2">
      <c r="C40" s="32"/>
      <c r="E40" s="32"/>
      <c r="G40" s="32"/>
    </row>
    <row r="41" spans="1:7" x14ac:dyDescent="0.2">
      <c r="C41" s="32"/>
      <c r="E41" s="32"/>
      <c r="G41" s="32"/>
    </row>
    <row r="42" spans="1:7" x14ac:dyDescent="0.2">
      <c r="C42" s="14"/>
      <c r="E42" s="14"/>
      <c r="G42" s="14"/>
    </row>
    <row r="45" spans="1:7" x14ac:dyDescent="0.2">
      <c r="C45" s="14"/>
      <c r="E45" s="14"/>
      <c r="G45" s="14"/>
    </row>
    <row r="47" spans="1:7" x14ac:dyDescent="0.2">
      <c r="C47" s="14"/>
      <c r="E47" s="14"/>
      <c r="G47" s="14"/>
    </row>
    <row r="48" spans="1:7" x14ac:dyDescent="0.2">
      <c r="C48" s="16"/>
      <c r="E48" s="16"/>
      <c r="G48" s="16"/>
    </row>
    <row r="49" spans="3:7" x14ac:dyDescent="0.2">
      <c r="C49" s="24"/>
      <c r="E49" s="24"/>
      <c r="G49" s="24"/>
    </row>
    <row r="50" spans="3:7" x14ac:dyDescent="0.2">
      <c r="C50" s="25"/>
      <c r="E50" s="25"/>
      <c r="G50" s="25"/>
    </row>
    <row r="53" spans="3:7" x14ac:dyDescent="0.2">
      <c r="C53" s="24"/>
      <c r="E53" s="24"/>
      <c r="G53" s="24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zoomScaleNormal="100" workbookViewId="0">
      <selection activeCell="B26" sqref="B26"/>
    </sheetView>
  </sheetViews>
  <sheetFormatPr defaultRowHeight="12.75" x14ac:dyDescent="0.2"/>
  <cols>
    <col min="1" max="1" width="29.7109375" style="1" customWidth="1"/>
    <col min="2" max="2" width="12.5703125" style="1" bestFit="1" customWidth="1"/>
    <col min="3" max="3" width="13.7109375" style="1" bestFit="1" customWidth="1"/>
    <col min="4" max="4" width="16.85546875" style="1" bestFit="1" customWidth="1"/>
    <col min="5" max="5" width="12.5703125" style="1" bestFit="1" customWidth="1"/>
    <col min="6" max="16384" width="9.140625" style="1"/>
  </cols>
  <sheetData>
    <row r="1" spans="1:9" x14ac:dyDescent="0.2">
      <c r="A1" s="69" t="s">
        <v>0</v>
      </c>
      <c r="B1" s="69"/>
      <c r="C1" s="69"/>
      <c r="D1" s="69"/>
      <c r="E1" s="69"/>
    </row>
    <row r="2" spans="1:9" x14ac:dyDescent="0.2">
      <c r="A2" s="69" t="s">
        <v>1</v>
      </c>
      <c r="B2" s="69"/>
      <c r="C2" s="69"/>
      <c r="D2" s="69"/>
      <c r="E2" s="69"/>
    </row>
    <row r="3" spans="1:9" x14ac:dyDescent="0.2">
      <c r="A3" s="69" t="str">
        <f>'General Fund'!A3</f>
        <v>As of September 30, 2022</v>
      </c>
      <c r="B3" s="69">
        <f>'General Fund'!B3</f>
        <v>0</v>
      </c>
      <c r="C3" s="69">
        <f>'General Fund'!D3</f>
        <v>0</v>
      </c>
      <c r="D3" s="69">
        <f>'General Fund'!F3</f>
        <v>0</v>
      </c>
      <c r="E3" s="69">
        <f>'General Fund'!H3</f>
        <v>0</v>
      </c>
    </row>
    <row r="5" spans="1:9" x14ac:dyDescent="0.2">
      <c r="A5" s="1" t="s">
        <v>28</v>
      </c>
    </row>
    <row r="6" spans="1:9" x14ac:dyDescent="0.2">
      <c r="A6" s="1" t="s">
        <v>27</v>
      </c>
      <c r="B6" s="3">
        <f>'General Fund'!B6</f>
        <v>1</v>
      </c>
    </row>
    <row r="7" spans="1:9" ht="43.5" customHeight="1" x14ac:dyDescent="0.2">
      <c r="B7" s="4" t="s">
        <v>25</v>
      </c>
      <c r="C7" s="5" t="s">
        <v>43</v>
      </c>
      <c r="D7" s="4" t="s">
        <v>74</v>
      </c>
      <c r="E7" s="4" t="str">
        <f>'General Fund'!H7</f>
        <v>% FY 2022 Budget</v>
      </c>
    </row>
    <row r="8" spans="1:9" ht="21.75" customHeight="1" x14ac:dyDescent="0.2">
      <c r="A8" s="26" t="s">
        <v>23</v>
      </c>
      <c r="B8" s="67">
        <v>693257</v>
      </c>
      <c r="C8" s="68">
        <f>B8</f>
        <v>693257</v>
      </c>
      <c r="D8" s="51" t="s">
        <v>93</v>
      </c>
      <c r="E8" s="27"/>
      <c r="F8" s="27"/>
      <c r="G8" s="27"/>
      <c r="H8" s="4"/>
      <c r="I8" s="4"/>
    </row>
    <row r="9" spans="1:9" ht="12.75" customHeight="1" x14ac:dyDescent="0.2">
      <c r="A9" s="28"/>
      <c r="B9" s="29"/>
      <c r="C9" s="30"/>
      <c r="D9" s="4"/>
      <c r="E9" s="4"/>
      <c r="F9" s="4"/>
      <c r="G9" s="4"/>
      <c r="H9" s="4"/>
      <c r="I9" s="4"/>
    </row>
    <row r="10" spans="1:9" x14ac:dyDescent="0.2">
      <c r="A10" s="6" t="s">
        <v>9</v>
      </c>
    </row>
    <row r="11" spans="1:9" x14ac:dyDescent="0.2">
      <c r="A11" s="1" t="s">
        <v>29</v>
      </c>
      <c r="B11" s="39">
        <v>600000</v>
      </c>
      <c r="C11" s="37">
        <v>431617.4</v>
      </c>
      <c r="D11" s="7">
        <f>B11-C11</f>
        <v>168382.59999999998</v>
      </c>
      <c r="E11" s="35">
        <f>C11/B11</f>
        <v>0.71936233333333333</v>
      </c>
    </row>
    <row r="12" spans="1:9" x14ac:dyDescent="0.2">
      <c r="A12" s="1" t="s">
        <v>83</v>
      </c>
      <c r="B12" s="39">
        <v>500</v>
      </c>
      <c r="C12" s="37">
        <v>207.77</v>
      </c>
      <c r="D12" s="7">
        <f>B12-C12</f>
        <v>292.23</v>
      </c>
      <c r="E12" s="35">
        <f t="shared" ref="E12:E16" si="0">C12/B12</f>
        <v>0.41554000000000002</v>
      </c>
    </row>
    <row r="13" spans="1:9" x14ac:dyDescent="0.2">
      <c r="A13" s="1" t="s">
        <v>84</v>
      </c>
      <c r="B13" s="36">
        <v>80000</v>
      </c>
      <c r="C13" s="38">
        <v>89548.38</v>
      </c>
      <c r="D13" s="7">
        <f>B13-C13</f>
        <v>-9548.3800000000047</v>
      </c>
      <c r="E13" s="35">
        <f t="shared" si="0"/>
        <v>1.1193547500000001</v>
      </c>
    </row>
    <row r="14" spans="1:9" x14ac:dyDescent="0.2">
      <c r="A14" s="70" t="s">
        <v>97</v>
      </c>
      <c r="B14" s="36">
        <v>0</v>
      </c>
      <c r="C14" s="38">
        <v>1100</v>
      </c>
      <c r="D14" s="7">
        <f>B14-C14</f>
        <v>-1100</v>
      </c>
      <c r="E14" s="35"/>
    </row>
    <row r="15" spans="1:9" x14ac:dyDescent="0.2">
      <c r="A15" s="1" t="s">
        <v>85</v>
      </c>
      <c r="B15" s="36">
        <v>20000</v>
      </c>
      <c r="C15" s="38">
        <v>32788</v>
      </c>
      <c r="D15" s="7">
        <f>B15-C15</f>
        <v>-12788</v>
      </c>
      <c r="E15" s="35">
        <f t="shared" si="0"/>
        <v>1.6394</v>
      </c>
    </row>
    <row r="16" spans="1:9" x14ac:dyDescent="0.2">
      <c r="A16" s="1" t="s">
        <v>96</v>
      </c>
      <c r="B16" s="36">
        <v>5000</v>
      </c>
      <c r="C16" s="36">
        <v>3512.52</v>
      </c>
      <c r="D16" s="65">
        <f>B16-C16</f>
        <v>1487.48</v>
      </c>
      <c r="E16" s="35">
        <f t="shared" si="0"/>
        <v>0.70250400000000002</v>
      </c>
    </row>
    <row r="17" spans="1:5" hidden="1" x14ac:dyDescent="0.2">
      <c r="A17" s="1" t="s">
        <v>6</v>
      </c>
      <c r="B17" s="9">
        <v>0</v>
      </c>
      <c r="C17" s="9">
        <v>0</v>
      </c>
      <c r="D17" s="9" t="e">
        <f>C17-#REF!</f>
        <v>#REF!</v>
      </c>
      <c r="E17" s="35" t="e">
        <f t="shared" ref="E17:E18" si="1">C17/B17</f>
        <v>#DIV/0!</v>
      </c>
    </row>
    <row r="18" spans="1:5" x14ac:dyDescent="0.2">
      <c r="A18" s="11" t="s">
        <v>8</v>
      </c>
      <c r="B18" s="12">
        <f>SUM(B11:B17)</f>
        <v>705500</v>
      </c>
      <c r="C18" s="66">
        <f>SUM(C11:C17)</f>
        <v>558774.07000000007</v>
      </c>
      <c r="D18" s="12">
        <f>SUM(D11:D16)</f>
        <v>146725.93</v>
      </c>
      <c r="E18" s="47">
        <f t="shared" si="1"/>
        <v>0.79202561304039698</v>
      </c>
    </row>
    <row r="20" spans="1:5" x14ac:dyDescent="0.2">
      <c r="A20" s="6" t="s">
        <v>10</v>
      </c>
    </row>
    <row r="21" spans="1:5" x14ac:dyDescent="0.2">
      <c r="A21" s="1" t="s">
        <v>73</v>
      </c>
      <c r="B21" s="39">
        <v>124500</v>
      </c>
      <c r="C21" s="36">
        <v>123036.78</v>
      </c>
      <c r="D21" s="9">
        <f>B21-C21</f>
        <v>1463.2200000000012</v>
      </c>
      <c r="E21" s="35">
        <f>C21/B21</f>
        <v>0.98824722891566263</v>
      </c>
    </row>
    <row r="22" spans="1:5" x14ac:dyDescent="0.2">
      <c r="A22" s="1" t="s">
        <v>64</v>
      </c>
      <c r="B22" s="36">
        <v>316020</v>
      </c>
      <c r="C22" s="36">
        <v>273286.46999999997</v>
      </c>
      <c r="D22" s="9">
        <f>B22-C22</f>
        <v>42733.530000000028</v>
      </c>
      <c r="E22" s="35">
        <f t="shared" ref="E22:E25" si="2">C22/B22</f>
        <v>0.86477586861591027</v>
      </c>
    </row>
    <row r="23" spans="1:5" x14ac:dyDescent="0.2">
      <c r="A23" s="1" t="s">
        <v>30</v>
      </c>
      <c r="B23" s="36">
        <v>297480</v>
      </c>
      <c r="C23" s="36">
        <v>271454.61</v>
      </c>
      <c r="D23" s="9">
        <f>B23-C23</f>
        <v>26025.390000000014</v>
      </c>
      <c r="E23" s="35">
        <f t="shared" si="2"/>
        <v>0.91251381605486082</v>
      </c>
    </row>
    <row r="24" spans="1:5" x14ac:dyDescent="0.2">
      <c r="A24" s="1" t="s">
        <v>44</v>
      </c>
      <c r="B24" s="36">
        <v>12000</v>
      </c>
      <c r="C24" s="36">
        <v>6834.18</v>
      </c>
      <c r="D24" s="9">
        <f>B24-C24</f>
        <v>5165.82</v>
      </c>
      <c r="E24" s="35">
        <f t="shared" si="2"/>
        <v>0.56951499999999999</v>
      </c>
    </row>
    <row r="25" spans="1:5" x14ac:dyDescent="0.2">
      <c r="A25" s="1" t="s">
        <v>98</v>
      </c>
      <c r="B25" s="36">
        <v>17000</v>
      </c>
      <c r="C25" s="36">
        <v>16500</v>
      </c>
      <c r="D25" s="9">
        <f>B25-C25</f>
        <v>500</v>
      </c>
      <c r="E25" s="35">
        <f t="shared" si="2"/>
        <v>0.97058823529411764</v>
      </c>
    </row>
    <row r="26" spans="1:5" x14ac:dyDescent="0.2">
      <c r="A26" s="11" t="s">
        <v>36</v>
      </c>
      <c r="B26" s="12">
        <f>SUM(B21:B25)</f>
        <v>767000</v>
      </c>
      <c r="C26" s="12">
        <f>SUM(C21:C25)</f>
        <v>691112.04</v>
      </c>
      <c r="D26" s="12">
        <f>SUM(D21:D25)</f>
        <v>75887.96000000005</v>
      </c>
      <c r="E26" s="48">
        <f>C26/B26</f>
        <v>0.90105872229465456</v>
      </c>
    </row>
    <row r="27" spans="1:5" x14ac:dyDescent="0.2">
      <c r="A27" s="1" t="s">
        <v>70</v>
      </c>
    </row>
    <row r="28" spans="1:5" x14ac:dyDescent="0.2">
      <c r="A28" s="11" t="s">
        <v>22</v>
      </c>
      <c r="B28" s="14">
        <f>B18-B26</f>
        <v>-61500</v>
      </c>
      <c r="C28" s="14">
        <f>C18-C26</f>
        <v>-132337.96999999997</v>
      </c>
      <c r="D28" s="14"/>
    </row>
    <row r="30" spans="1:5" x14ac:dyDescent="0.2">
      <c r="A30" s="1" t="s">
        <v>24</v>
      </c>
      <c r="B30" s="14">
        <f>B8+B28</f>
        <v>631757</v>
      </c>
      <c r="C30" s="14">
        <f>C8+C28</f>
        <v>560919.03</v>
      </c>
      <c r="D30" s="14"/>
    </row>
    <row r="31" spans="1:5" x14ac:dyDescent="0.2">
      <c r="A31" s="15" t="s">
        <v>50</v>
      </c>
    </row>
    <row r="39" spans="3:3" x14ac:dyDescent="0.2">
      <c r="C39" s="1" t="s">
        <v>89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9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General Fund</vt:lpstr>
      <vt:lpstr>YTD vs PY GF</vt:lpstr>
      <vt:lpstr>Utility</vt:lpstr>
      <vt:lpstr>Airport</vt:lpstr>
      <vt:lpstr>HOT Fund</vt:lpstr>
      <vt:lpstr>Sales Tax</vt:lpstr>
      <vt:lpstr>'General Fund'!Print_Area</vt:lpstr>
      <vt:lpstr>'HOT Fund'!Print_Area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Ezell</dc:creator>
  <cp:lastModifiedBy>Ashley Rivera</cp:lastModifiedBy>
  <cp:lastPrinted>2022-10-27T21:16:11Z</cp:lastPrinted>
  <dcterms:created xsi:type="dcterms:W3CDTF">2011-09-07T12:28:35Z</dcterms:created>
  <dcterms:modified xsi:type="dcterms:W3CDTF">2022-10-27T21:19:04Z</dcterms:modified>
</cp:coreProperties>
</file>