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-FILESERVER\Data\FINANCE\Finance Director\Debt Service\Debt Allocation By Issue\"/>
    </mc:Choice>
  </mc:AlternateContent>
  <xr:revisionPtr revIDLastSave="0" documentId="8_{E0F0C886-5907-4409-AD93-149B541FA57A}" xr6:coauthVersionLast="47" xr6:coauthVersionMax="47" xr10:uidLastSave="{00000000-0000-0000-0000-000000000000}"/>
  <bookViews>
    <workbookView xWindow="28680" yWindow="-120" windowWidth="29040" windowHeight="15720" tabRatio="1000" firstSheet="14" activeTab="22" xr2:uid="{00000000-000D-0000-FFFF-FFFF00000000}"/>
  </bookViews>
  <sheets>
    <sheet name="Outstanding Debt" sheetId="2" r:id="rId1"/>
    <sheet name="Debt Assumptions" sheetId="7" r:id="rId2"/>
    <sheet name="Combined Issues" sheetId="13" r:id="rId3"/>
    <sheet name="Chart - Aggregate Payments" sheetId="22" r:id="rId4"/>
    <sheet name="Combined Issues - Prin Outstand" sheetId="24" r:id="rId5"/>
    <sheet name="Self-Support &amp; I&amp;S Debt Srv" sheetId="21" r:id="rId6"/>
    <sheet name="Chart - Tax v Self Supported" sheetId="25" r:id="rId7"/>
    <sheet name="GOREF2013" sheetId="18" state="hidden" r:id="rId8"/>
    <sheet name="CO2014" sheetId="19" r:id="rId9"/>
    <sheet name="CO2016" sheetId="20" r:id="rId10"/>
    <sheet name="Notes2018" sheetId="28" r:id="rId11"/>
    <sheet name="CO2020" sheetId="29" r:id="rId12"/>
    <sheet name="GOREF2021" sheetId="31" r:id="rId13"/>
    <sheet name="CO2021A" sheetId="32" r:id="rId14"/>
    <sheet name="CO2021B" sheetId="33" r:id="rId15"/>
    <sheet name="CO2022A" sheetId="34" r:id="rId16"/>
    <sheet name="CO2022B" sheetId="35" r:id="rId17"/>
    <sheet name="CO2023A" sheetId="36" r:id="rId18"/>
    <sheet name="CO2023B" sheetId="37" r:id="rId19"/>
    <sheet name="CO2024A" sheetId="38" r:id="rId20"/>
    <sheet name="CO2024B" sheetId="39" r:id="rId21"/>
    <sheet name="CO2024C" sheetId="40" r:id="rId22"/>
    <sheet name="CO2024D" sheetId="41" r:id="rId23"/>
    <sheet name="CO2024E" sheetId="42" r:id="rId24"/>
    <sheet name="Combined Tax vs SS ds" sheetId="26" r:id="rId25"/>
    <sheet name="Aggregate Tax Supported Chart" sheetId="17" r:id="rId26"/>
    <sheet name="Aggregate Self Supported Chart" sheetId="27" r:id="rId27"/>
    <sheet name="Aggregate Partner Paid Chart" sheetId="30" r:id="rId28"/>
    <sheet name="CO 2018" sheetId="10" state="hidden" r:id="rId29"/>
    <sheet name="Total New Issues" sheetId="4" state="hidden" r:id="rId30"/>
    <sheet name="CIP Tax Analysis" sheetId="5" state="hidden" r:id="rId31"/>
    <sheet name="W&amp;S Analysis" sheetId="12" state="hidden" r:id="rId32"/>
    <sheet name="CIP Tax Analysis -Self Support" sheetId="8" state="hidden" r:id="rId33"/>
    <sheet name="Self Suported Debt" sheetId="11" state="hidden" r:id="rId34"/>
  </sheets>
  <definedNames>
    <definedName name="_xlnm.Print_Area" localSheetId="30">'CIP Tax Analysis'!$B$3:$S$50</definedName>
    <definedName name="_xlnm.Print_Area" localSheetId="32">'CIP Tax Analysis -Self Support'!$B$3:$S$52</definedName>
    <definedName name="_xlnm.Print_Area" localSheetId="28">'CO 2018'!$B$5:$K$56</definedName>
    <definedName name="_xlnm.Print_Area" localSheetId="8">'CO2014'!$B$5:$M$36</definedName>
    <definedName name="_xlnm.Print_Area" localSheetId="9">'CO2016'!$B$5:$M$36</definedName>
    <definedName name="_xlnm.Print_Area" localSheetId="11">'CO2020'!$B$5:$P$47</definedName>
    <definedName name="_xlnm.Print_Area" localSheetId="13">CO2021A!$B$5:$M$57</definedName>
    <definedName name="_xlnm.Print_Area" localSheetId="14">CO2021B!$B$5:$M$57</definedName>
    <definedName name="_xlnm.Print_Area" localSheetId="15">CO2022A!$B$5:$M$57</definedName>
    <definedName name="_xlnm.Print_Area" localSheetId="16">CO2022B!$B$5:$M$57</definedName>
    <definedName name="_xlnm.Print_Area" localSheetId="17">CO2023A!$B$5:$M$57</definedName>
    <definedName name="_xlnm.Print_Area" localSheetId="18">CO2023B!$B$5:$M$57</definedName>
    <definedName name="_xlnm.Print_Area" localSheetId="19">CO2024A!$B$5:$M$57</definedName>
    <definedName name="_xlnm.Print_Area" localSheetId="20">CO2024B!$B$5:$M$57</definedName>
    <definedName name="_xlnm.Print_Area" localSheetId="21">CO2024C!$B$5:$M$57</definedName>
    <definedName name="_xlnm.Print_Area" localSheetId="22">CO2024D!$B$5:$M$57</definedName>
    <definedName name="_xlnm.Print_Area" localSheetId="23">CO2024E!$B$5:$M$57</definedName>
    <definedName name="_xlnm.Print_Area" localSheetId="2">'Combined Issues'!$B$3:$U$45</definedName>
    <definedName name="_xlnm.Print_Area" localSheetId="4">'Combined Issues - Prin Outstand'!$B$3:$W$48</definedName>
    <definedName name="_xlnm.Print_Area" localSheetId="24">'Combined Tax vs SS ds'!$B$3:$AO$52</definedName>
    <definedName name="_xlnm.Print_Area" localSheetId="1">'Debt Assumptions'!$B$2:$U$30</definedName>
    <definedName name="_xlnm.Print_Area" localSheetId="7">GOREF2013!$B$5:$M$36</definedName>
    <definedName name="_xlnm.Print_Area" localSheetId="12">GOREF2021!$B$5:$M$47</definedName>
    <definedName name="_xlnm.Print_Area" localSheetId="10">Notes2018!$B$5:$M$36</definedName>
    <definedName name="_xlnm.Print_Area" localSheetId="0">'Outstanding Debt'!$A$1:$FB$57</definedName>
    <definedName name="_xlnm.Print_Area" localSheetId="33">'Self Suported Debt'!$B$3:$N$47</definedName>
    <definedName name="_xlnm.Print_Area" localSheetId="5">'Self-Support &amp; I&amp;S Debt Srv'!$B$3:$R$48</definedName>
    <definedName name="_xlnm.Print_Area" localSheetId="29">'Total New Issues'!$B$3:$P$56</definedName>
    <definedName name="_xlnm.Print_Area" localSheetId="31">'W&amp;S Analysis'!$A$3:$O$48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4" i="42" l="1"/>
  <c r="H56" i="21"/>
  <c r="H55" i="21"/>
  <c r="H54" i="21"/>
  <c r="H53" i="21"/>
  <c r="H51" i="21"/>
  <c r="H50" i="21"/>
  <c r="DZ6" i="2" l="1"/>
  <c r="EE41" i="2"/>
  <c r="EE40" i="2"/>
  <c r="EE39" i="2"/>
  <c r="EE38" i="2"/>
  <c r="EE37" i="2"/>
  <c r="EE36" i="2"/>
  <c r="EE35" i="2"/>
  <c r="EE34" i="2"/>
  <c r="EE33" i="2"/>
  <c r="EE32" i="2"/>
  <c r="EE31" i="2"/>
  <c r="EE30" i="2"/>
  <c r="EE29" i="2"/>
  <c r="EE28" i="2"/>
  <c r="EE27" i="2"/>
  <c r="EE26" i="2"/>
  <c r="EE25" i="2"/>
  <c r="EE24" i="2"/>
  <c r="EE23" i="2"/>
  <c r="EE22" i="2"/>
  <c r="EE21" i="2"/>
  <c r="EE20" i="2"/>
  <c r="EE19" i="2"/>
  <c r="EE18" i="2"/>
  <c r="EE17" i="2"/>
  <c r="EE16" i="2"/>
  <c r="EE15" i="2"/>
  <c r="EE14" i="2"/>
  <c r="EE13" i="2"/>
  <c r="EE12" i="2"/>
  <c r="EE11" i="2"/>
  <c r="EB35" i="2"/>
  <c r="EB34" i="2"/>
  <c r="EB33" i="2"/>
  <c r="EB32" i="2"/>
  <c r="EB31" i="2"/>
  <c r="EB30" i="2"/>
  <c r="EB29" i="2"/>
  <c r="EB28" i="2"/>
  <c r="EB27" i="2"/>
  <c r="EB26" i="2"/>
  <c r="EB25" i="2"/>
  <c r="EB24" i="2"/>
  <c r="EB23" i="2"/>
  <c r="EB22" i="2"/>
  <c r="EB21" i="2"/>
  <c r="EB20" i="2"/>
  <c r="EB19" i="2"/>
  <c r="EB18" i="2"/>
  <c r="EB17" i="2"/>
  <c r="EB16" i="2"/>
  <c r="EB15" i="2"/>
  <c r="EB14" i="2"/>
  <c r="EB13" i="2"/>
  <c r="EB12" i="2"/>
  <c r="EB11" i="2"/>
  <c r="J48" i="41"/>
  <c r="I48" i="41"/>
  <c r="J47" i="41"/>
  <c r="I47" i="41"/>
  <c r="J46" i="41"/>
  <c r="I46" i="41"/>
  <c r="J45" i="41"/>
  <c r="I45" i="41"/>
  <c r="J44" i="41"/>
  <c r="I44" i="41"/>
  <c r="J43" i="41"/>
  <c r="I43" i="41"/>
  <c r="J42" i="41"/>
  <c r="I42" i="41"/>
  <c r="J41" i="41"/>
  <c r="I41" i="41"/>
  <c r="J40" i="41"/>
  <c r="I40" i="41"/>
  <c r="J39" i="41"/>
  <c r="I39" i="41"/>
  <c r="J38" i="41"/>
  <c r="I38" i="41"/>
  <c r="J37" i="41"/>
  <c r="I37" i="41"/>
  <c r="J36" i="41"/>
  <c r="I36" i="41"/>
  <c r="J35" i="41"/>
  <c r="I35" i="41"/>
  <c r="J34" i="41"/>
  <c r="I34" i="41"/>
  <c r="J33" i="41"/>
  <c r="I33" i="41"/>
  <c r="J32" i="41"/>
  <c r="I32" i="41"/>
  <c r="J31" i="41"/>
  <c r="I31" i="41"/>
  <c r="J30" i="41"/>
  <c r="I30" i="41"/>
  <c r="J29" i="41"/>
  <c r="I29" i="41"/>
  <c r="J28" i="41"/>
  <c r="I28" i="41"/>
  <c r="J27" i="41"/>
  <c r="I27" i="41"/>
  <c r="J26" i="41"/>
  <c r="I26" i="41"/>
  <c r="J25" i="41"/>
  <c r="I25" i="41"/>
  <c r="J24" i="41"/>
  <c r="I24" i="41"/>
  <c r="J48" i="40"/>
  <c r="I48" i="40"/>
  <c r="J47" i="40"/>
  <c r="I47" i="40"/>
  <c r="J46" i="40"/>
  <c r="I46" i="40"/>
  <c r="J45" i="40"/>
  <c r="I45" i="40"/>
  <c r="J44" i="40"/>
  <c r="I44" i="40"/>
  <c r="J43" i="40"/>
  <c r="I43" i="40"/>
  <c r="J42" i="40"/>
  <c r="I42" i="40"/>
  <c r="J41" i="40"/>
  <c r="I41" i="40"/>
  <c r="J40" i="40"/>
  <c r="I40" i="40"/>
  <c r="J39" i="40"/>
  <c r="I39" i="40"/>
  <c r="J38" i="40"/>
  <c r="I38" i="40"/>
  <c r="J37" i="40"/>
  <c r="I37" i="40"/>
  <c r="J36" i="40"/>
  <c r="I36" i="40"/>
  <c r="J35" i="40"/>
  <c r="I35" i="40"/>
  <c r="J34" i="40"/>
  <c r="I34" i="40"/>
  <c r="J33" i="40"/>
  <c r="I33" i="40"/>
  <c r="J32" i="40"/>
  <c r="I32" i="40"/>
  <c r="J31" i="40"/>
  <c r="I31" i="40"/>
  <c r="J30" i="40"/>
  <c r="I30" i="40"/>
  <c r="J29" i="40"/>
  <c r="I29" i="40"/>
  <c r="J28" i="40"/>
  <c r="I28" i="40"/>
  <c r="J27" i="40"/>
  <c r="I27" i="40"/>
  <c r="J26" i="40"/>
  <c r="I26" i="40"/>
  <c r="J25" i="40"/>
  <c r="I25" i="40"/>
  <c r="J24" i="40"/>
  <c r="I24" i="40"/>
  <c r="J48" i="39"/>
  <c r="I48" i="39"/>
  <c r="J47" i="39"/>
  <c r="I47" i="39"/>
  <c r="J46" i="39"/>
  <c r="I46" i="39"/>
  <c r="J45" i="39"/>
  <c r="I45" i="39"/>
  <c r="J44" i="39"/>
  <c r="I44" i="39"/>
  <c r="J43" i="39"/>
  <c r="I43" i="39"/>
  <c r="J42" i="39"/>
  <c r="I42" i="39"/>
  <c r="J41" i="39"/>
  <c r="I41" i="39"/>
  <c r="J40" i="39"/>
  <c r="I40" i="39"/>
  <c r="J39" i="39"/>
  <c r="I39" i="39"/>
  <c r="J38" i="39"/>
  <c r="I38" i="39"/>
  <c r="J37" i="39"/>
  <c r="I37" i="39"/>
  <c r="J36" i="39"/>
  <c r="I36" i="39"/>
  <c r="J35" i="39"/>
  <c r="I35" i="39"/>
  <c r="J34" i="39"/>
  <c r="I34" i="39"/>
  <c r="J33" i="39"/>
  <c r="I33" i="39"/>
  <c r="J32" i="39"/>
  <c r="I32" i="39"/>
  <c r="J31" i="39"/>
  <c r="I31" i="39"/>
  <c r="J30" i="39"/>
  <c r="I30" i="39"/>
  <c r="J29" i="39"/>
  <c r="I29" i="39"/>
  <c r="J28" i="39"/>
  <c r="I28" i="39"/>
  <c r="J27" i="39"/>
  <c r="I27" i="39"/>
  <c r="J26" i="39"/>
  <c r="I26" i="39"/>
  <c r="J25" i="39"/>
  <c r="I25" i="39"/>
  <c r="J24" i="39"/>
  <c r="I24" i="39"/>
  <c r="J51" i="37"/>
  <c r="I51" i="37"/>
  <c r="J50" i="37"/>
  <c r="I50" i="37"/>
  <c r="J49" i="37"/>
  <c r="I49" i="37"/>
  <c r="J48" i="37"/>
  <c r="I48" i="37"/>
  <c r="J47" i="37"/>
  <c r="I47" i="37"/>
  <c r="J46" i="37"/>
  <c r="I46" i="37"/>
  <c r="J45" i="37"/>
  <c r="I45" i="37"/>
  <c r="J44" i="37"/>
  <c r="I44" i="37"/>
  <c r="J43" i="37"/>
  <c r="I43" i="37"/>
  <c r="J42" i="37"/>
  <c r="I42" i="37"/>
  <c r="J41" i="37"/>
  <c r="I41" i="37"/>
  <c r="J40" i="37"/>
  <c r="I40" i="37"/>
  <c r="J39" i="37"/>
  <c r="I39" i="37"/>
  <c r="J38" i="37"/>
  <c r="I38" i="37"/>
  <c r="J37" i="37"/>
  <c r="I37" i="37"/>
  <c r="J36" i="37"/>
  <c r="I36" i="37"/>
  <c r="J35" i="37"/>
  <c r="I35" i="37"/>
  <c r="J34" i="37"/>
  <c r="I34" i="37"/>
  <c r="J33" i="37"/>
  <c r="I33" i="37"/>
  <c r="J32" i="37"/>
  <c r="I32" i="37"/>
  <c r="J31" i="37"/>
  <c r="I31" i="37"/>
  <c r="J30" i="37"/>
  <c r="I30" i="37"/>
  <c r="J29" i="37"/>
  <c r="I29" i="37"/>
  <c r="J28" i="37"/>
  <c r="I28" i="37"/>
  <c r="J27" i="37"/>
  <c r="I27" i="37"/>
  <c r="J26" i="37"/>
  <c r="I26" i="37"/>
  <c r="J25" i="37"/>
  <c r="I25" i="37"/>
  <c r="J24" i="37"/>
  <c r="I24" i="37"/>
  <c r="AK17" i="26"/>
  <c r="AK18" i="26"/>
  <c r="AK19" i="26"/>
  <c r="AK20" i="26"/>
  <c r="AK21" i="26"/>
  <c r="AK22" i="26"/>
  <c r="AK23" i="26"/>
  <c r="AK24" i="26"/>
  <c r="AK25" i="26"/>
  <c r="AK26" i="26"/>
  <c r="AK27" i="26"/>
  <c r="AK28" i="26"/>
  <c r="AK29" i="26"/>
  <c r="AK30" i="26"/>
  <c r="AK31" i="26"/>
  <c r="AK32" i="26"/>
  <c r="AK33" i="26"/>
  <c r="AK34" i="26"/>
  <c r="AK35" i="26"/>
  <c r="AK36" i="26"/>
  <c r="AK37" i="26"/>
  <c r="AK38" i="26"/>
  <c r="AK39" i="26"/>
  <c r="AK40" i="26"/>
  <c r="AK41" i="26"/>
  <c r="AK42" i="26"/>
  <c r="AK43" i="26"/>
  <c r="AK44" i="26"/>
  <c r="AK45" i="26"/>
  <c r="AK16" i="26"/>
  <c r="AH49" i="26"/>
  <c r="AF49" i="26"/>
  <c r="AD49" i="26"/>
  <c r="AB49" i="26"/>
  <c r="J53" i="42"/>
  <c r="I53" i="42"/>
  <c r="J52" i="42"/>
  <c r="I52" i="42"/>
  <c r="J51" i="42"/>
  <c r="M51" i="42" s="1"/>
  <c r="I51" i="42"/>
  <c r="J50" i="42"/>
  <c r="I50" i="42"/>
  <c r="J49" i="42"/>
  <c r="I49" i="42"/>
  <c r="J48" i="42"/>
  <c r="I48" i="42"/>
  <c r="J47" i="42"/>
  <c r="I47" i="42"/>
  <c r="J46" i="42"/>
  <c r="I46" i="42"/>
  <c r="J45" i="42"/>
  <c r="I45" i="42"/>
  <c r="J44" i="42"/>
  <c r="I44" i="42"/>
  <c r="J43" i="42"/>
  <c r="M43" i="42" s="1"/>
  <c r="I43" i="42"/>
  <c r="J42" i="42"/>
  <c r="I42" i="42"/>
  <c r="J41" i="42"/>
  <c r="I41" i="42"/>
  <c r="J40" i="42"/>
  <c r="I40" i="42"/>
  <c r="J39" i="42"/>
  <c r="I39" i="42"/>
  <c r="J38" i="42"/>
  <c r="I38" i="42"/>
  <c r="J37" i="42"/>
  <c r="I37" i="42"/>
  <c r="J36" i="42"/>
  <c r="I36" i="42"/>
  <c r="J35" i="42"/>
  <c r="M35" i="42" s="1"/>
  <c r="I35" i="42"/>
  <c r="J34" i="42"/>
  <c r="I34" i="42"/>
  <c r="J33" i="42"/>
  <c r="I33" i="42"/>
  <c r="J32" i="42"/>
  <c r="I32" i="42"/>
  <c r="J31" i="42"/>
  <c r="I31" i="42"/>
  <c r="J30" i="42"/>
  <c r="I30" i="42"/>
  <c r="J29" i="42"/>
  <c r="I29" i="42"/>
  <c r="J28" i="42"/>
  <c r="I28" i="42"/>
  <c r="J27" i="42"/>
  <c r="M27" i="42" s="1"/>
  <c r="I27" i="42"/>
  <c r="J26" i="42"/>
  <c r="I26" i="42"/>
  <c r="J25" i="42"/>
  <c r="I25" i="42"/>
  <c r="J24" i="42"/>
  <c r="I24" i="42"/>
  <c r="F56" i="42"/>
  <c r="G56" i="42" s="1"/>
  <c r="D56" i="42"/>
  <c r="F55" i="42"/>
  <c r="D55" i="42"/>
  <c r="F54" i="42"/>
  <c r="D54" i="42"/>
  <c r="F53" i="42"/>
  <c r="D53" i="42"/>
  <c r="F52" i="42"/>
  <c r="G52" i="42" s="1"/>
  <c r="D52" i="42"/>
  <c r="L52" i="42" s="1"/>
  <c r="F51" i="42"/>
  <c r="D51" i="42"/>
  <c r="F50" i="42"/>
  <c r="M50" i="42" s="1"/>
  <c r="D50" i="42"/>
  <c r="G50" i="42" s="1"/>
  <c r="F49" i="42"/>
  <c r="D49" i="42"/>
  <c r="F48" i="42"/>
  <c r="M48" i="42" s="1"/>
  <c r="D48" i="42"/>
  <c r="L48" i="42" s="1"/>
  <c r="F47" i="42"/>
  <c r="D47" i="42"/>
  <c r="F46" i="42"/>
  <c r="M46" i="42" s="1"/>
  <c r="D46" i="42"/>
  <c r="F45" i="42"/>
  <c r="D45" i="42"/>
  <c r="F44" i="42"/>
  <c r="M44" i="42" s="1"/>
  <c r="D44" i="42"/>
  <c r="L44" i="42" s="1"/>
  <c r="F43" i="42"/>
  <c r="D43" i="42"/>
  <c r="F42" i="42"/>
  <c r="D42" i="42"/>
  <c r="F41" i="42"/>
  <c r="D41" i="42"/>
  <c r="F40" i="42"/>
  <c r="M40" i="42" s="1"/>
  <c r="D40" i="42"/>
  <c r="L40" i="42" s="1"/>
  <c r="F39" i="42"/>
  <c r="D39" i="42"/>
  <c r="F38" i="42"/>
  <c r="M38" i="42" s="1"/>
  <c r="D38" i="42"/>
  <c r="F37" i="42"/>
  <c r="D37" i="42"/>
  <c r="F36" i="42"/>
  <c r="M36" i="42" s="1"/>
  <c r="D36" i="42"/>
  <c r="L36" i="42" s="1"/>
  <c r="F35" i="42"/>
  <c r="D35" i="42"/>
  <c r="F34" i="42"/>
  <c r="M34" i="42" s="1"/>
  <c r="D34" i="42"/>
  <c r="G34" i="42" s="1"/>
  <c r="F33" i="42"/>
  <c r="D33" i="42"/>
  <c r="L33" i="42" s="1"/>
  <c r="F32" i="42"/>
  <c r="M32" i="42" s="1"/>
  <c r="D32" i="42"/>
  <c r="L32" i="42" s="1"/>
  <c r="F31" i="42"/>
  <c r="D31" i="42"/>
  <c r="F30" i="42"/>
  <c r="M30" i="42" s="1"/>
  <c r="D30" i="42"/>
  <c r="F29" i="42"/>
  <c r="D29" i="42"/>
  <c r="F28" i="42"/>
  <c r="G28" i="42" s="1"/>
  <c r="D28" i="42"/>
  <c r="L28" i="42" s="1"/>
  <c r="F27" i="42"/>
  <c r="D27" i="42"/>
  <c r="F26" i="42"/>
  <c r="D26" i="42"/>
  <c r="F25" i="42"/>
  <c r="D25" i="42"/>
  <c r="L25" i="42" s="1"/>
  <c r="F24" i="42"/>
  <c r="M24" i="42" s="1"/>
  <c r="D24" i="42"/>
  <c r="L24" i="42" s="1"/>
  <c r="F56" i="41"/>
  <c r="G56" i="41" s="1"/>
  <c r="D56" i="41"/>
  <c r="F55" i="41"/>
  <c r="D55" i="41"/>
  <c r="G55" i="41" s="1"/>
  <c r="F54" i="41"/>
  <c r="D54" i="41"/>
  <c r="F53" i="41"/>
  <c r="D53" i="41"/>
  <c r="F52" i="41"/>
  <c r="G52" i="41" s="1"/>
  <c r="D52" i="41"/>
  <c r="F51" i="41"/>
  <c r="D51" i="41"/>
  <c r="G51" i="41" s="1"/>
  <c r="F50" i="41"/>
  <c r="D50" i="41"/>
  <c r="F49" i="41"/>
  <c r="D49" i="41"/>
  <c r="F48" i="41"/>
  <c r="G48" i="41" s="1"/>
  <c r="D48" i="41"/>
  <c r="F47" i="41"/>
  <c r="D47" i="41"/>
  <c r="G47" i="41" s="1"/>
  <c r="F46" i="41"/>
  <c r="G46" i="41" s="1"/>
  <c r="D46" i="41"/>
  <c r="F45" i="41"/>
  <c r="D45" i="41"/>
  <c r="F44" i="41"/>
  <c r="G44" i="41" s="1"/>
  <c r="D44" i="41"/>
  <c r="F43" i="41"/>
  <c r="D43" i="41"/>
  <c r="G43" i="41" s="1"/>
  <c r="F42" i="41"/>
  <c r="D42" i="41"/>
  <c r="F41" i="41"/>
  <c r="D41" i="41"/>
  <c r="F40" i="41"/>
  <c r="G40" i="41" s="1"/>
  <c r="D40" i="41"/>
  <c r="F39" i="41"/>
  <c r="D39" i="41"/>
  <c r="G39" i="41" s="1"/>
  <c r="F38" i="41"/>
  <c r="G38" i="41" s="1"/>
  <c r="D38" i="41"/>
  <c r="F37" i="41"/>
  <c r="D37" i="41"/>
  <c r="F36" i="41"/>
  <c r="G36" i="41" s="1"/>
  <c r="D36" i="41"/>
  <c r="F35" i="41"/>
  <c r="D35" i="41"/>
  <c r="G35" i="41" s="1"/>
  <c r="F34" i="41"/>
  <c r="G34" i="41" s="1"/>
  <c r="D34" i="41"/>
  <c r="F33" i="41"/>
  <c r="D33" i="41"/>
  <c r="F32" i="41"/>
  <c r="G32" i="41" s="1"/>
  <c r="D32" i="41"/>
  <c r="F31" i="41"/>
  <c r="D31" i="41"/>
  <c r="G31" i="41" s="1"/>
  <c r="F30" i="41"/>
  <c r="G30" i="41" s="1"/>
  <c r="D30" i="41"/>
  <c r="F29" i="41"/>
  <c r="D29" i="41"/>
  <c r="F28" i="41"/>
  <c r="G28" i="41" s="1"/>
  <c r="D28" i="41"/>
  <c r="F27" i="41"/>
  <c r="D27" i="41"/>
  <c r="F26" i="41"/>
  <c r="G26" i="41" s="1"/>
  <c r="D26" i="41"/>
  <c r="F25" i="41"/>
  <c r="D25" i="41"/>
  <c r="F24" i="41"/>
  <c r="D24" i="41"/>
  <c r="M57" i="41"/>
  <c r="L57" i="41"/>
  <c r="F56" i="40"/>
  <c r="G56" i="40" s="1"/>
  <c r="D56" i="40"/>
  <c r="F55" i="40"/>
  <c r="G55" i="40" s="1"/>
  <c r="D55" i="40"/>
  <c r="F54" i="40"/>
  <c r="D54" i="40"/>
  <c r="G54" i="40" s="1"/>
  <c r="F53" i="40"/>
  <c r="D53" i="40"/>
  <c r="F52" i="40"/>
  <c r="G52" i="40" s="1"/>
  <c r="D52" i="40"/>
  <c r="F51" i="40"/>
  <c r="D51" i="40"/>
  <c r="F50" i="40"/>
  <c r="G50" i="40" s="1"/>
  <c r="D50" i="40"/>
  <c r="F49" i="40"/>
  <c r="D49" i="40"/>
  <c r="F48" i="40"/>
  <c r="G48" i="40" s="1"/>
  <c r="D48" i="40"/>
  <c r="F47" i="40"/>
  <c r="D47" i="40"/>
  <c r="F46" i="40"/>
  <c r="D46" i="40"/>
  <c r="G46" i="40" s="1"/>
  <c r="F45" i="40"/>
  <c r="D45" i="40"/>
  <c r="F44" i="40"/>
  <c r="G44" i="40" s="1"/>
  <c r="D44" i="40"/>
  <c r="F43" i="40"/>
  <c r="D43" i="40"/>
  <c r="F42" i="40"/>
  <c r="D42" i="40"/>
  <c r="G42" i="40" s="1"/>
  <c r="F41" i="40"/>
  <c r="D41" i="40"/>
  <c r="F40" i="40"/>
  <c r="G40" i="40" s="1"/>
  <c r="D40" i="40"/>
  <c r="F39" i="40"/>
  <c r="G39" i="40" s="1"/>
  <c r="D39" i="40"/>
  <c r="F38" i="40"/>
  <c r="D38" i="40"/>
  <c r="G38" i="40" s="1"/>
  <c r="F37" i="40"/>
  <c r="D37" i="40"/>
  <c r="F36" i="40"/>
  <c r="G36" i="40" s="1"/>
  <c r="D36" i="40"/>
  <c r="F35" i="40"/>
  <c r="G35" i="40" s="1"/>
  <c r="D35" i="40"/>
  <c r="F34" i="40"/>
  <c r="D34" i="40"/>
  <c r="G34" i="40" s="1"/>
  <c r="F33" i="40"/>
  <c r="D33" i="40"/>
  <c r="F32" i="40"/>
  <c r="G32" i="40" s="1"/>
  <c r="D32" i="40"/>
  <c r="F31" i="40"/>
  <c r="G31" i="40" s="1"/>
  <c r="D31" i="40"/>
  <c r="F30" i="40"/>
  <c r="D30" i="40"/>
  <c r="G30" i="40" s="1"/>
  <c r="F29" i="40"/>
  <c r="D29" i="40"/>
  <c r="F28" i="40"/>
  <c r="G28" i="40" s="1"/>
  <c r="D28" i="40"/>
  <c r="F27" i="40"/>
  <c r="G27" i="40" s="1"/>
  <c r="D27" i="40"/>
  <c r="F26" i="40"/>
  <c r="D26" i="40"/>
  <c r="G26" i="40" s="1"/>
  <c r="F25" i="40"/>
  <c r="D25" i="40"/>
  <c r="F24" i="40"/>
  <c r="D24" i="40"/>
  <c r="M57" i="40"/>
  <c r="L57" i="40"/>
  <c r="G51" i="40"/>
  <c r="G47" i="40"/>
  <c r="G43" i="40"/>
  <c r="F56" i="39"/>
  <c r="D56" i="39"/>
  <c r="F55" i="39"/>
  <c r="D55" i="39"/>
  <c r="F54" i="39"/>
  <c r="D54" i="39"/>
  <c r="F53" i="39"/>
  <c r="D53" i="39"/>
  <c r="F52" i="39"/>
  <c r="D52" i="39"/>
  <c r="F51" i="39"/>
  <c r="D51" i="39"/>
  <c r="F50" i="39"/>
  <c r="D50" i="39"/>
  <c r="F49" i="39"/>
  <c r="D49" i="39"/>
  <c r="F48" i="39"/>
  <c r="D48" i="39"/>
  <c r="F47" i="39"/>
  <c r="D47" i="39"/>
  <c r="F46" i="39"/>
  <c r="D46" i="39"/>
  <c r="F45" i="39"/>
  <c r="D45" i="39"/>
  <c r="F44" i="39"/>
  <c r="D44" i="39"/>
  <c r="F43" i="39"/>
  <c r="D43" i="39"/>
  <c r="F42" i="39"/>
  <c r="D42" i="39"/>
  <c r="F41" i="39"/>
  <c r="D41" i="39"/>
  <c r="F40" i="39"/>
  <c r="D40" i="39"/>
  <c r="G40" i="39" s="1"/>
  <c r="F39" i="39"/>
  <c r="D39" i="39"/>
  <c r="F38" i="39"/>
  <c r="D38" i="39"/>
  <c r="F37" i="39"/>
  <c r="D37" i="39"/>
  <c r="F36" i="39"/>
  <c r="D36" i="39"/>
  <c r="F35" i="39"/>
  <c r="D35" i="39"/>
  <c r="F34" i="39"/>
  <c r="D34" i="39"/>
  <c r="F33" i="39"/>
  <c r="D33" i="39"/>
  <c r="F32" i="39"/>
  <c r="D32" i="39"/>
  <c r="F31" i="39"/>
  <c r="D31" i="39"/>
  <c r="F30" i="39"/>
  <c r="D30" i="39"/>
  <c r="F29" i="39"/>
  <c r="D29" i="39"/>
  <c r="F28" i="39"/>
  <c r="D28" i="39"/>
  <c r="G28" i="39" s="1"/>
  <c r="F27" i="39"/>
  <c r="G27" i="39" s="1"/>
  <c r="D27" i="39"/>
  <c r="F26" i="39"/>
  <c r="D26" i="39"/>
  <c r="F25" i="39"/>
  <c r="D25" i="39"/>
  <c r="F24" i="39"/>
  <c r="D24" i="39"/>
  <c r="M57" i="39"/>
  <c r="L57" i="39"/>
  <c r="G56" i="39"/>
  <c r="G52" i="39"/>
  <c r="G48" i="39"/>
  <c r="G44" i="39"/>
  <c r="G36" i="39"/>
  <c r="G32" i="39"/>
  <c r="F56" i="38"/>
  <c r="D56" i="38"/>
  <c r="F55" i="38"/>
  <c r="D55" i="38"/>
  <c r="F54" i="38"/>
  <c r="D54" i="38"/>
  <c r="F53" i="38"/>
  <c r="D53" i="38"/>
  <c r="F52" i="38"/>
  <c r="D52" i="38"/>
  <c r="F51" i="38"/>
  <c r="D51" i="38"/>
  <c r="F50" i="38"/>
  <c r="D50" i="38"/>
  <c r="F49" i="38"/>
  <c r="D49" i="38"/>
  <c r="F48" i="38"/>
  <c r="D48" i="38"/>
  <c r="F47" i="38"/>
  <c r="G47" i="38" s="1"/>
  <c r="D47" i="38"/>
  <c r="F46" i="38"/>
  <c r="D46" i="38"/>
  <c r="F45" i="38"/>
  <c r="D45" i="38"/>
  <c r="F44" i="38"/>
  <c r="D44" i="38"/>
  <c r="F43" i="38"/>
  <c r="D43" i="38"/>
  <c r="F42" i="38"/>
  <c r="D42" i="38"/>
  <c r="F41" i="38"/>
  <c r="D41" i="38"/>
  <c r="F40" i="38"/>
  <c r="D40" i="38"/>
  <c r="F39" i="38"/>
  <c r="D39" i="38"/>
  <c r="F38" i="38"/>
  <c r="D38" i="38"/>
  <c r="F37" i="38"/>
  <c r="D37" i="38"/>
  <c r="F36" i="38"/>
  <c r="D36" i="38"/>
  <c r="F35" i="38"/>
  <c r="D35" i="38"/>
  <c r="F34" i="38"/>
  <c r="D34" i="38"/>
  <c r="F33" i="38"/>
  <c r="D33" i="38"/>
  <c r="F32" i="38"/>
  <c r="D32" i="38"/>
  <c r="F31" i="38"/>
  <c r="G31" i="38" s="1"/>
  <c r="D31" i="38"/>
  <c r="F30" i="38"/>
  <c r="D30" i="38"/>
  <c r="F29" i="38"/>
  <c r="D29" i="38"/>
  <c r="F28" i="38"/>
  <c r="D28" i="38"/>
  <c r="G28" i="38" s="1"/>
  <c r="F27" i="38"/>
  <c r="G27" i="38" s="1"/>
  <c r="D27" i="38"/>
  <c r="F26" i="38"/>
  <c r="D26" i="38"/>
  <c r="F25" i="38"/>
  <c r="D25" i="38"/>
  <c r="F24" i="38"/>
  <c r="D24" i="38"/>
  <c r="M57" i="38"/>
  <c r="L57" i="38"/>
  <c r="T47" i="24"/>
  <c r="S47" i="24"/>
  <c r="R47" i="24"/>
  <c r="Q47" i="24"/>
  <c r="P47" i="24"/>
  <c r="T46" i="24"/>
  <c r="S46" i="24"/>
  <c r="R46" i="24"/>
  <c r="Q46" i="24"/>
  <c r="P46" i="24"/>
  <c r="T45" i="24"/>
  <c r="S45" i="24"/>
  <c r="R45" i="24"/>
  <c r="Q45" i="24"/>
  <c r="P45" i="24"/>
  <c r="T44" i="24"/>
  <c r="S44" i="24"/>
  <c r="R44" i="24"/>
  <c r="Q44" i="24"/>
  <c r="P44" i="24"/>
  <c r="T43" i="24"/>
  <c r="S43" i="24"/>
  <c r="R43" i="24"/>
  <c r="Q43" i="24"/>
  <c r="P43" i="24"/>
  <c r="T42" i="24"/>
  <c r="S42" i="24"/>
  <c r="R42" i="24"/>
  <c r="Q42" i="24"/>
  <c r="P42" i="24"/>
  <c r="T41" i="24"/>
  <c r="S41" i="24"/>
  <c r="R41" i="24"/>
  <c r="Q41" i="24"/>
  <c r="P41" i="24"/>
  <c r="T40" i="24"/>
  <c r="S40" i="24"/>
  <c r="R40" i="24"/>
  <c r="Q40" i="24"/>
  <c r="P40" i="24"/>
  <c r="T39" i="24"/>
  <c r="S39" i="24"/>
  <c r="R39" i="24"/>
  <c r="Q39" i="24"/>
  <c r="P39" i="24"/>
  <c r="T38" i="24"/>
  <c r="S38" i="24"/>
  <c r="R38" i="24"/>
  <c r="Q38" i="24"/>
  <c r="P38" i="24"/>
  <c r="T37" i="24"/>
  <c r="S37" i="24"/>
  <c r="R37" i="24"/>
  <c r="Q37" i="24"/>
  <c r="P37" i="24"/>
  <c r="T36" i="24"/>
  <c r="S36" i="24"/>
  <c r="R36" i="24"/>
  <c r="Q36" i="24"/>
  <c r="P36" i="24"/>
  <c r="T35" i="24"/>
  <c r="S35" i="24"/>
  <c r="R35" i="24"/>
  <c r="Q35" i="24"/>
  <c r="P35" i="24"/>
  <c r="T34" i="24"/>
  <c r="S34" i="24"/>
  <c r="R34" i="24"/>
  <c r="Q34" i="24"/>
  <c r="P34" i="24"/>
  <c r="T33" i="24"/>
  <c r="S33" i="24"/>
  <c r="R33" i="24"/>
  <c r="Q33" i="24"/>
  <c r="P33" i="24"/>
  <c r="T32" i="24"/>
  <c r="S32" i="24"/>
  <c r="R32" i="24"/>
  <c r="Q32" i="24"/>
  <c r="P32" i="24"/>
  <c r="T31" i="24"/>
  <c r="S31" i="24"/>
  <c r="R31" i="24"/>
  <c r="Q31" i="24"/>
  <c r="P31" i="24"/>
  <c r="T30" i="24"/>
  <c r="S30" i="24"/>
  <c r="R30" i="24"/>
  <c r="Q30" i="24"/>
  <c r="P30" i="24"/>
  <c r="T29" i="24"/>
  <c r="S29" i="24"/>
  <c r="R29" i="24"/>
  <c r="Q29" i="24"/>
  <c r="P29" i="24"/>
  <c r="T28" i="24"/>
  <c r="S28" i="24"/>
  <c r="R28" i="24"/>
  <c r="Q28" i="24"/>
  <c r="P28" i="24"/>
  <c r="T27" i="24"/>
  <c r="S27" i="24"/>
  <c r="R27" i="24"/>
  <c r="Q27" i="24"/>
  <c r="P27" i="24"/>
  <c r="T26" i="24"/>
  <c r="S26" i="24"/>
  <c r="R26" i="24"/>
  <c r="Q26" i="24"/>
  <c r="P26" i="24"/>
  <c r="T25" i="24"/>
  <c r="S25" i="24"/>
  <c r="R25" i="24"/>
  <c r="Q25" i="24"/>
  <c r="P25" i="24"/>
  <c r="T24" i="24"/>
  <c r="S24" i="24"/>
  <c r="R24" i="24"/>
  <c r="Q24" i="24"/>
  <c r="P24" i="24"/>
  <c r="T23" i="24"/>
  <c r="S23" i="24"/>
  <c r="R23" i="24"/>
  <c r="Q23" i="24"/>
  <c r="P23" i="24"/>
  <c r="T22" i="24"/>
  <c r="S22" i="24"/>
  <c r="R22" i="24"/>
  <c r="Q22" i="24"/>
  <c r="P22" i="24"/>
  <c r="T21" i="24"/>
  <c r="S21" i="24"/>
  <c r="R21" i="24"/>
  <c r="Q21" i="24"/>
  <c r="P21" i="24"/>
  <c r="T20" i="24"/>
  <c r="S20" i="24"/>
  <c r="R20" i="24"/>
  <c r="Q20" i="24"/>
  <c r="P20" i="24"/>
  <c r="T19" i="24"/>
  <c r="S19" i="24"/>
  <c r="R19" i="24"/>
  <c r="Q19" i="24"/>
  <c r="P19" i="24"/>
  <c r="T18" i="24"/>
  <c r="S18" i="24"/>
  <c r="R18" i="24"/>
  <c r="Q18" i="24"/>
  <c r="P18" i="24"/>
  <c r="T17" i="24"/>
  <c r="S17" i="24"/>
  <c r="R17" i="24"/>
  <c r="Q17" i="24"/>
  <c r="P17" i="24"/>
  <c r="T16" i="24"/>
  <c r="S16" i="24"/>
  <c r="R16" i="24"/>
  <c r="Q16" i="24"/>
  <c r="P16" i="24"/>
  <c r="T15" i="24"/>
  <c r="S15" i="24"/>
  <c r="R15" i="24"/>
  <c r="Q15" i="24"/>
  <c r="P15" i="24"/>
  <c r="G26" i="42" l="1"/>
  <c r="G42" i="42"/>
  <c r="G54" i="42"/>
  <c r="G34" i="38"/>
  <c r="G54" i="38"/>
  <c r="G36" i="42"/>
  <c r="M31" i="42"/>
  <c r="M39" i="42"/>
  <c r="M47" i="42"/>
  <c r="G51" i="38"/>
  <c r="G32" i="38"/>
  <c r="G36" i="38"/>
  <c r="G40" i="38"/>
  <c r="G44" i="38"/>
  <c r="G48" i="38"/>
  <c r="G52" i="38"/>
  <c r="G56" i="38"/>
  <c r="G26" i="39"/>
  <c r="G34" i="39"/>
  <c r="G50" i="39"/>
  <c r="L29" i="42"/>
  <c r="L37" i="42"/>
  <c r="L41" i="42"/>
  <c r="L45" i="42"/>
  <c r="L49" i="42"/>
  <c r="L53" i="42"/>
  <c r="G25" i="38"/>
  <c r="G29" i="38"/>
  <c r="G33" i="38"/>
  <c r="G37" i="38"/>
  <c r="G41" i="38"/>
  <c r="G45" i="38"/>
  <c r="G49" i="38"/>
  <c r="G53" i="38"/>
  <c r="G31" i="39"/>
  <c r="G39" i="39"/>
  <c r="G55" i="39"/>
  <c r="G44" i="42"/>
  <c r="G25" i="42"/>
  <c r="G29" i="42"/>
  <c r="G33" i="42"/>
  <c r="G37" i="42"/>
  <c r="G41" i="42"/>
  <c r="G45" i="42"/>
  <c r="G49" i="42"/>
  <c r="G53" i="42"/>
  <c r="M28" i="42"/>
  <c r="M52" i="42"/>
  <c r="G51" i="39"/>
  <c r="G48" i="42"/>
  <c r="G39" i="38"/>
  <c r="G43" i="39"/>
  <c r="G43" i="38"/>
  <c r="G55" i="38"/>
  <c r="G35" i="39"/>
  <c r="G47" i="39"/>
  <c r="G40" i="42"/>
  <c r="L39" i="42"/>
  <c r="G35" i="38"/>
  <c r="G32" i="42"/>
  <c r="G39" i="42"/>
  <c r="G27" i="41"/>
  <c r="L26" i="42"/>
  <c r="L30" i="42"/>
  <c r="L34" i="42"/>
  <c r="L38" i="42"/>
  <c r="L42" i="42"/>
  <c r="L46" i="42"/>
  <c r="L50" i="42"/>
  <c r="G27" i="42"/>
  <c r="L27" i="42"/>
  <c r="G31" i="42"/>
  <c r="L31" i="42"/>
  <c r="G35" i="42"/>
  <c r="L35" i="42"/>
  <c r="G43" i="42"/>
  <c r="L43" i="42"/>
  <c r="G47" i="42"/>
  <c r="L47" i="42"/>
  <c r="G51" i="42"/>
  <c r="L51" i="42"/>
  <c r="G55" i="42"/>
  <c r="M25" i="42"/>
  <c r="M29" i="42"/>
  <c r="M33" i="42"/>
  <c r="M37" i="42"/>
  <c r="M41" i="42"/>
  <c r="M45" i="42"/>
  <c r="M49" i="42"/>
  <c r="M53" i="42"/>
  <c r="G26" i="38"/>
  <c r="G30" i="38"/>
  <c r="G38" i="38"/>
  <c r="G42" i="38"/>
  <c r="G46" i="38"/>
  <c r="G50" i="38"/>
  <c r="G25" i="40"/>
  <c r="G29" i="40"/>
  <c r="G33" i="40"/>
  <c r="G37" i="40"/>
  <c r="G41" i="40"/>
  <c r="G45" i="40"/>
  <c r="G49" i="40"/>
  <c r="G53" i="40"/>
  <c r="D57" i="39"/>
  <c r="M26" i="42"/>
  <c r="M42" i="42"/>
  <c r="G25" i="39"/>
  <c r="G29" i="39"/>
  <c r="G33" i="39"/>
  <c r="G37" i="39"/>
  <c r="G41" i="39"/>
  <c r="G45" i="39"/>
  <c r="G49" i="39"/>
  <c r="G53" i="39"/>
  <c r="G25" i="41"/>
  <c r="G29" i="41"/>
  <c r="G33" i="41"/>
  <c r="G37" i="41"/>
  <c r="G41" i="41"/>
  <c r="G45" i="41"/>
  <c r="G49" i="41"/>
  <c r="G53" i="41"/>
  <c r="D57" i="42"/>
  <c r="P48" i="24"/>
  <c r="G30" i="39"/>
  <c r="G38" i="39"/>
  <c r="G42" i="39"/>
  <c r="G46" i="39"/>
  <c r="G54" i="39"/>
  <c r="G42" i="41"/>
  <c r="G50" i="41"/>
  <c r="G54" i="41"/>
  <c r="G30" i="42"/>
  <c r="G38" i="42"/>
  <c r="G46" i="42"/>
  <c r="G24" i="42"/>
  <c r="F57" i="42"/>
  <c r="D57" i="41"/>
  <c r="F57" i="41"/>
  <c r="G24" i="41"/>
  <c r="G24" i="40"/>
  <c r="D57" i="40"/>
  <c r="F57" i="40"/>
  <c r="F57" i="39"/>
  <c r="G24" i="39"/>
  <c r="F57" i="38"/>
  <c r="G24" i="38"/>
  <c r="D57" i="38"/>
  <c r="Q48" i="24"/>
  <c r="R48" i="24"/>
  <c r="S48" i="24"/>
  <c r="T48" i="24"/>
  <c r="G57" i="39" l="1"/>
  <c r="G57" i="38"/>
  <c r="G57" i="42"/>
  <c r="G57" i="40"/>
  <c r="G57" i="41"/>
  <c r="EI43" i="2" l="1"/>
  <c r="EH43" i="2"/>
  <c r="EI42" i="2"/>
  <c r="EH42" i="2"/>
  <c r="EI41" i="2"/>
  <c r="EH41" i="2"/>
  <c r="EI40" i="2"/>
  <c r="EH40" i="2"/>
  <c r="EI39" i="2"/>
  <c r="EH39" i="2"/>
  <c r="EI38" i="2"/>
  <c r="EH38" i="2"/>
  <c r="EI37" i="2"/>
  <c r="EH37" i="2"/>
  <c r="EI36" i="2"/>
  <c r="EH36" i="2"/>
  <c r="EI35" i="2"/>
  <c r="EH35" i="2"/>
  <c r="EI34" i="2"/>
  <c r="EH34" i="2"/>
  <c r="EI33" i="2"/>
  <c r="EH33" i="2"/>
  <c r="EI32" i="2"/>
  <c r="EH32" i="2"/>
  <c r="EI31" i="2"/>
  <c r="EH31" i="2"/>
  <c r="EI30" i="2"/>
  <c r="EH30" i="2"/>
  <c r="EI29" i="2"/>
  <c r="EH29" i="2"/>
  <c r="EI28" i="2"/>
  <c r="EH28" i="2"/>
  <c r="EI27" i="2"/>
  <c r="EH27" i="2"/>
  <c r="EI26" i="2"/>
  <c r="EH26" i="2"/>
  <c r="EI25" i="2"/>
  <c r="EH25" i="2"/>
  <c r="EI24" i="2"/>
  <c r="EH24" i="2"/>
  <c r="EI23" i="2"/>
  <c r="EH23" i="2"/>
  <c r="EI22" i="2"/>
  <c r="EH22" i="2"/>
  <c r="EI21" i="2"/>
  <c r="EH21" i="2"/>
  <c r="EI20" i="2"/>
  <c r="EH20" i="2"/>
  <c r="EI19" i="2"/>
  <c r="EH19" i="2"/>
  <c r="EI18" i="2"/>
  <c r="EH18" i="2"/>
  <c r="EI17" i="2"/>
  <c r="EH17" i="2"/>
  <c r="EI16" i="2"/>
  <c r="EH16" i="2"/>
  <c r="EI15" i="2"/>
  <c r="EH15" i="2"/>
  <c r="EI14" i="2"/>
  <c r="EH14" i="2"/>
  <c r="EI13" i="2"/>
  <c r="EH13" i="2"/>
  <c r="EI12" i="2"/>
  <c r="EH12" i="2"/>
  <c r="EI11" i="2"/>
  <c r="EH11" i="2"/>
  <c r="DX44" i="2"/>
  <c r="DW44" i="2"/>
  <c r="J27" i="7" s="1"/>
  <c r="EA43" i="2"/>
  <c r="DZ43" i="2"/>
  <c r="DY43" i="2"/>
  <c r="EB43" i="2" s="1"/>
  <c r="EA42" i="2"/>
  <c r="DZ42" i="2"/>
  <c r="DY42" i="2"/>
  <c r="EB42" i="2" s="1"/>
  <c r="EA41" i="2"/>
  <c r="DZ41" i="2"/>
  <c r="DY41" i="2"/>
  <c r="EB41" i="2" s="1"/>
  <c r="DY40" i="2"/>
  <c r="DY39" i="2"/>
  <c r="DY38" i="2"/>
  <c r="DY37" i="2"/>
  <c r="DY36" i="2"/>
  <c r="DY35" i="2"/>
  <c r="DY34" i="2"/>
  <c r="DY33" i="2"/>
  <c r="DY32" i="2"/>
  <c r="DY31" i="2"/>
  <c r="DY30" i="2"/>
  <c r="DY29" i="2"/>
  <c r="DY28" i="2"/>
  <c r="DY27" i="2"/>
  <c r="DY26" i="2"/>
  <c r="DY25" i="2"/>
  <c r="DY24" i="2"/>
  <c r="DY23" i="2"/>
  <c r="DY22" i="2"/>
  <c r="DY21" i="2"/>
  <c r="DY20" i="2"/>
  <c r="DY19" i="2"/>
  <c r="DY18" i="2"/>
  <c r="DY17" i="2"/>
  <c r="DY16" i="2"/>
  <c r="DY15" i="2"/>
  <c r="DY14" i="2"/>
  <c r="DY13" i="2"/>
  <c r="DY12" i="2"/>
  <c r="DY11" i="2"/>
  <c r="DQ44" i="2"/>
  <c r="DP44" i="2"/>
  <c r="J26" i="7" s="1"/>
  <c r="N26" i="7" s="1"/>
  <c r="DT43" i="2"/>
  <c r="DS43" i="2"/>
  <c r="DR43" i="2"/>
  <c r="DT42" i="2"/>
  <c r="DS42" i="2"/>
  <c r="DR42" i="2"/>
  <c r="DT41" i="2"/>
  <c r="DS41" i="2"/>
  <c r="DR41" i="2"/>
  <c r="DT40" i="2"/>
  <c r="DS40" i="2"/>
  <c r="DR40" i="2"/>
  <c r="DT39" i="2"/>
  <c r="DS39" i="2"/>
  <c r="DR39" i="2"/>
  <c r="DT38" i="2"/>
  <c r="DS38" i="2"/>
  <c r="DR38" i="2"/>
  <c r="DT37" i="2"/>
  <c r="DS37" i="2"/>
  <c r="DR37" i="2"/>
  <c r="DT36" i="2"/>
  <c r="DS36" i="2"/>
  <c r="DR36" i="2"/>
  <c r="DT35" i="2"/>
  <c r="DS35" i="2"/>
  <c r="DR35" i="2"/>
  <c r="DT34" i="2"/>
  <c r="DS34" i="2"/>
  <c r="DR34" i="2"/>
  <c r="DT33" i="2"/>
  <c r="DS33" i="2"/>
  <c r="DR33" i="2"/>
  <c r="DT32" i="2"/>
  <c r="DS32" i="2"/>
  <c r="DR32" i="2"/>
  <c r="DT31" i="2"/>
  <c r="DS31" i="2"/>
  <c r="DR31" i="2"/>
  <c r="DT30" i="2"/>
  <c r="DS30" i="2"/>
  <c r="DR30" i="2"/>
  <c r="DT29" i="2"/>
  <c r="DS29" i="2"/>
  <c r="DR29" i="2"/>
  <c r="DT28" i="2"/>
  <c r="DS28" i="2"/>
  <c r="DR28" i="2"/>
  <c r="DT27" i="2"/>
  <c r="DS27" i="2"/>
  <c r="DR27" i="2"/>
  <c r="DT26" i="2"/>
  <c r="DS26" i="2"/>
  <c r="DR26" i="2"/>
  <c r="DT25" i="2"/>
  <c r="DS25" i="2"/>
  <c r="DR25" i="2"/>
  <c r="DT24" i="2"/>
  <c r="DS24" i="2"/>
  <c r="DR24" i="2"/>
  <c r="DT23" i="2"/>
  <c r="DS23" i="2"/>
  <c r="DR23" i="2"/>
  <c r="DT22" i="2"/>
  <c r="DS22" i="2"/>
  <c r="DR22" i="2"/>
  <c r="DT21" i="2"/>
  <c r="DS21" i="2"/>
  <c r="DR21" i="2"/>
  <c r="DT20" i="2"/>
  <c r="DS20" i="2"/>
  <c r="DR20" i="2"/>
  <c r="DT19" i="2"/>
  <c r="DS19" i="2"/>
  <c r="DR19" i="2"/>
  <c r="DT18" i="2"/>
  <c r="DS18" i="2"/>
  <c r="DR18" i="2"/>
  <c r="DT17" i="2"/>
  <c r="DS17" i="2"/>
  <c r="DR17" i="2"/>
  <c r="DT16" i="2"/>
  <c r="DS16" i="2"/>
  <c r="DR16" i="2"/>
  <c r="DT15" i="2"/>
  <c r="DS15" i="2"/>
  <c r="DR15" i="2"/>
  <c r="DT14" i="2"/>
  <c r="DS14" i="2"/>
  <c r="DR14" i="2"/>
  <c r="DT13" i="2"/>
  <c r="DS13" i="2"/>
  <c r="DR13" i="2"/>
  <c r="DT12" i="2"/>
  <c r="DS12" i="2"/>
  <c r="DR12" i="2"/>
  <c r="DT11" i="2"/>
  <c r="DS11" i="2"/>
  <c r="DR11" i="2"/>
  <c r="DJ44" i="2"/>
  <c r="DI44" i="2"/>
  <c r="J25" i="7" s="1"/>
  <c r="N25" i="7" s="1"/>
  <c r="DM43" i="2"/>
  <c r="DL43" i="2"/>
  <c r="DK43" i="2"/>
  <c r="DM42" i="2"/>
  <c r="DL42" i="2"/>
  <c r="DK42" i="2"/>
  <c r="DM41" i="2"/>
  <c r="DL41" i="2"/>
  <c r="DK41" i="2"/>
  <c r="DM40" i="2"/>
  <c r="DL40" i="2"/>
  <c r="DK40" i="2"/>
  <c r="DM39" i="2"/>
  <c r="DL39" i="2"/>
  <c r="DK39" i="2"/>
  <c r="DM38" i="2"/>
  <c r="DL38" i="2"/>
  <c r="DK38" i="2"/>
  <c r="DM37" i="2"/>
  <c r="DL37" i="2"/>
  <c r="DK37" i="2"/>
  <c r="DM36" i="2"/>
  <c r="DL36" i="2"/>
  <c r="DK36" i="2"/>
  <c r="DM35" i="2"/>
  <c r="DL35" i="2"/>
  <c r="DK35" i="2"/>
  <c r="DM34" i="2"/>
  <c r="DL34" i="2"/>
  <c r="DK34" i="2"/>
  <c r="DM33" i="2"/>
  <c r="DL33" i="2"/>
  <c r="DK33" i="2"/>
  <c r="DM32" i="2"/>
  <c r="DL32" i="2"/>
  <c r="DK32" i="2"/>
  <c r="DM31" i="2"/>
  <c r="DL31" i="2"/>
  <c r="DK31" i="2"/>
  <c r="DM30" i="2"/>
  <c r="DL30" i="2"/>
  <c r="DK30" i="2"/>
  <c r="DM29" i="2"/>
  <c r="DL29" i="2"/>
  <c r="DK29" i="2"/>
  <c r="DM28" i="2"/>
  <c r="DL28" i="2"/>
  <c r="DK28" i="2"/>
  <c r="DM27" i="2"/>
  <c r="DL27" i="2"/>
  <c r="DK27" i="2"/>
  <c r="DM26" i="2"/>
  <c r="DL26" i="2"/>
  <c r="DK26" i="2"/>
  <c r="DM25" i="2"/>
  <c r="DL25" i="2"/>
  <c r="DK25" i="2"/>
  <c r="DM24" i="2"/>
  <c r="DL24" i="2"/>
  <c r="DK24" i="2"/>
  <c r="DM23" i="2"/>
  <c r="DL23" i="2"/>
  <c r="DK23" i="2"/>
  <c r="DM22" i="2"/>
  <c r="DL22" i="2"/>
  <c r="DK22" i="2"/>
  <c r="DM21" i="2"/>
  <c r="DL21" i="2"/>
  <c r="DK21" i="2"/>
  <c r="DM20" i="2"/>
  <c r="DL20" i="2"/>
  <c r="DK20" i="2"/>
  <c r="DM19" i="2"/>
  <c r="DL19" i="2"/>
  <c r="DK19" i="2"/>
  <c r="DM18" i="2"/>
  <c r="DL18" i="2"/>
  <c r="DK18" i="2"/>
  <c r="DM17" i="2"/>
  <c r="DL17" i="2"/>
  <c r="DK17" i="2"/>
  <c r="DM16" i="2"/>
  <c r="DL16" i="2"/>
  <c r="DK16" i="2"/>
  <c r="DM15" i="2"/>
  <c r="DL15" i="2"/>
  <c r="DK15" i="2"/>
  <c r="DM14" i="2"/>
  <c r="DL14" i="2"/>
  <c r="DK14" i="2"/>
  <c r="DM13" i="2"/>
  <c r="DL13" i="2"/>
  <c r="DK13" i="2"/>
  <c r="DM12" i="2"/>
  <c r="DL12" i="2"/>
  <c r="DK12" i="2"/>
  <c r="DM11" i="2"/>
  <c r="DL11" i="2"/>
  <c r="DK11" i="2"/>
  <c r="DC44" i="2"/>
  <c r="DB44" i="2"/>
  <c r="J24" i="7" s="1"/>
  <c r="N24" i="7" s="1"/>
  <c r="DF43" i="2"/>
  <c r="DE43" i="2"/>
  <c r="DD43" i="2"/>
  <c r="DF42" i="2"/>
  <c r="DE42" i="2"/>
  <c r="DD42" i="2"/>
  <c r="DF41" i="2"/>
  <c r="DE41" i="2"/>
  <c r="DD41" i="2"/>
  <c r="DF40" i="2"/>
  <c r="DE40" i="2"/>
  <c r="DD40" i="2"/>
  <c r="DF39" i="2"/>
  <c r="DE39" i="2"/>
  <c r="DD39" i="2"/>
  <c r="DF38" i="2"/>
  <c r="DE38" i="2"/>
  <c r="DD38" i="2"/>
  <c r="DF37" i="2"/>
  <c r="DE37" i="2"/>
  <c r="DD37" i="2"/>
  <c r="DF36" i="2"/>
  <c r="DE36" i="2"/>
  <c r="DD36" i="2"/>
  <c r="DF35" i="2"/>
  <c r="DE35" i="2"/>
  <c r="DD35" i="2"/>
  <c r="DF34" i="2"/>
  <c r="DE34" i="2"/>
  <c r="DD34" i="2"/>
  <c r="DF33" i="2"/>
  <c r="DE33" i="2"/>
  <c r="DD33" i="2"/>
  <c r="DF32" i="2"/>
  <c r="DE32" i="2"/>
  <c r="DD32" i="2"/>
  <c r="DF31" i="2"/>
  <c r="DE31" i="2"/>
  <c r="DD31" i="2"/>
  <c r="DF30" i="2"/>
  <c r="DE30" i="2"/>
  <c r="DD30" i="2"/>
  <c r="DF29" i="2"/>
  <c r="DE29" i="2"/>
  <c r="DD29" i="2"/>
  <c r="DF28" i="2"/>
  <c r="DE28" i="2"/>
  <c r="DD28" i="2"/>
  <c r="DF27" i="2"/>
  <c r="DE27" i="2"/>
  <c r="DD27" i="2"/>
  <c r="DF26" i="2"/>
  <c r="DE26" i="2"/>
  <c r="DD26" i="2"/>
  <c r="DF25" i="2"/>
  <c r="DE25" i="2"/>
  <c r="DD25" i="2"/>
  <c r="DF24" i="2"/>
  <c r="DE24" i="2"/>
  <c r="DD24" i="2"/>
  <c r="DF23" i="2"/>
  <c r="DE23" i="2"/>
  <c r="DD23" i="2"/>
  <c r="DF22" i="2"/>
  <c r="DE22" i="2"/>
  <c r="DD22" i="2"/>
  <c r="DF21" i="2"/>
  <c r="DE21" i="2"/>
  <c r="DD21" i="2"/>
  <c r="DF20" i="2"/>
  <c r="DE20" i="2"/>
  <c r="DD20" i="2"/>
  <c r="DF19" i="2"/>
  <c r="DE19" i="2"/>
  <c r="DD19" i="2"/>
  <c r="DF18" i="2"/>
  <c r="DE18" i="2"/>
  <c r="DD18" i="2"/>
  <c r="DF17" i="2"/>
  <c r="DE17" i="2"/>
  <c r="DD17" i="2"/>
  <c r="DF16" i="2"/>
  <c r="DE16" i="2"/>
  <c r="DD16" i="2"/>
  <c r="DF15" i="2"/>
  <c r="DE15" i="2"/>
  <c r="DD15" i="2"/>
  <c r="DF14" i="2"/>
  <c r="DE14" i="2"/>
  <c r="DD14" i="2"/>
  <c r="DF13" i="2"/>
  <c r="DE13" i="2"/>
  <c r="DD13" i="2"/>
  <c r="DF12" i="2"/>
  <c r="DE12" i="2"/>
  <c r="DD12" i="2"/>
  <c r="DF11" i="2"/>
  <c r="DE11" i="2"/>
  <c r="DD11" i="2"/>
  <c r="CV44" i="2"/>
  <c r="CU44" i="2"/>
  <c r="J23" i="7" s="1"/>
  <c r="N23" i="7" s="1"/>
  <c r="CY43" i="2"/>
  <c r="CX43" i="2"/>
  <c r="CW43" i="2"/>
  <c r="CY42" i="2"/>
  <c r="CX42" i="2"/>
  <c r="CW42" i="2"/>
  <c r="CY41" i="2"/>
  <c r="CX41" i="2"/>
  <c r="CW41" i="2"/>
  <c r="CY40" i="2"/>
  <c r="CX40" i="2"/>
  <c r="CW40" i="2"/>
  <c r="CY39" i="2"/>
  <c r="CX39" i="2"/>
  <c r="CW39" i="2"/>
  <c r="CY38" i="2"/>
  <c r="CX38" i="2"/>
  <c r="CW38" i="2"/>
  <c r="CY37" i="2"/>
  <c r="CX37" i="2"/>
  <c r="CW37" i="2"/>
  <c r="CY36" i="2"/>
  <c r="CX36" i="2"/>
  <c r="CW36" i="2"/>
  <c r="CY35" i="2"/>
  <c r="J48" i="38" s="1"/>
  <c r="CX35" i="2"/>
  <c r="I48" i="38" s="1"/>
  <c r="CW35" i="2"/>
  <c r="CY34" i="2"/>
  <c r="J47" i="38" s="1"/>
  <c r="CX34" i="2"/>
  <c r="I47" i="38" s="1"/>
  <c r="CW34" i="2"/>
  <c r="CY33" i="2"/>
  <c r="J46" i="38" s="1"/>
  <c r="CX33" i="2"/>
  <c r="I46" i="38" s="1"/>
  <c r="CW33" i="2"/>
  <c r="CY32" i="2"/>
  <c r="J45" i="38" s="1"/>
  <c r="CX32" i="2"/>
  <c r="I45" i="38" s="1"/>
  <c r="CW32" i="2"/>
  <c r="CY31" i="2"/>
  <c r="J44" i="38" s="1"/>
  <c r="CX31" i="2"/>
  <c r="I44" i="38" s="1"/>
  <c r="CW31" i="2"/>
  <c r="CY30" i="2"/>
  <c r="J43" i="38" s="1"/>
  <c r="CX30" i="2"/>
  <c r="I43" i="38" s="1"/>
  <c r="CW30" i="2"/>
  <c r="CY29" i="2"/>
  <c r="J42" i="38" s="1"/>
  <c r="CX29" i="2"/>
  <c r="I42" i="38" s="1"/>
  <c r="CW29" i="2"/>
  <c r="CY28" i="2"/>
  <c r="J41" i="38" s="1"/>
  <c r="CX28" i="2"/>
  <c r="I41" i="38" s="1"/>
  <c r="CW28" i="2"/>
  <c r="CY27" i="2"/>
  <c r="J40" i="38" s="1"/>
  <c r="CX27" i="2"/>
  <c r="I40" i="38" s="1"/>
  <c r="CW27" i="2"/>
  <c r="CY26" i="2"/>
  <c r="J39" i="38" s="1"/>
  <c r="CX26" i="2"/>
  <c r="I39" i="38" s="1"/>
  <c r="CW26" i="2"/>
  <c r="CY25" i="2"/>
  <c r="J38" i="38" s="1"/>
  <c r="CX25" i="2"/>
  <c r="I38" i="38" s="1"/>
  <c r="CW25" i="2"/>
  <c r="CY24" i="2"/>
  <c r="J37" i="38" s="1"/>
  <c r="CX24" i="2"/>
  <c r="I37" i="38" s="1"/>
  <c r="CW24" i="2"/>
  <c r="CY23" i="2"/>
  <c r="J36" i="38" s="1"/>
  <c r="CX23" i="2"/>
  <c r="I36" i="38" s="1"/>
  <c r="CW23" i="2"/>
  <c r="CY22" i="2"/>
  <c r="J35" i="38" s="1"/>
  <c r="CX22" i="2"/>
  <c r="I35" i="38" s="1"/>
  <c r="CW22" i="2"/>
  <c r="CY21" i="2"/>
  <c r="J34" i="38" s="1"/>
  <c r="CX21" i="2"/>
  <c r="I34" i="38" s="1"/>
  <c r="CW21" i="2"/>
  <c r="CY20" i="2"/>
  <c r="J33" i="38" s="1"/>
  <c r="CX20" i="2"/>
  <c r="I33" i="38" s="1"/>
  <c r="CW20" i="2"/>
  <c r="CY19" i="2"/>
  <c r="J32" i="38" s="1"/>
  <c r="CX19" i="2"/>
  <c r="I32" i="38" s="1"/>
  <c r="CW19" i="2"/>
  <c r="CY18" i="2"/>
  <c r="J31" i="38" s="1"/>
  <c r="CX18" i="2"/>
  <c r="I31" i="38" s="1"/>
  <c r="CW18" i="2"/>
  <c r="CY17" i="2"/>
  <c r="J30" i="38" s="1"/>
  <c r="CX17" i="2"/>
  <c r="I30" i="38" s="1"/>
  <c r="CW17" i="2"/>
  <c r="CY16" i="2"/>
  <c r="J29" i="38" s="1"/>
  <c r="CX16" i="2"/>
  <c r="I29" i="38" s="1"/>
  <c r="CW16" i="2"/>
  <c r="CY15" i="2"/>
  <c r="J28" i="38" s="1"/>
  <c r="CX15" i="2"/>
  <c r="I28" i="38" s="1"/>
  <c r="CW15" i="2"/>
  <c r="CY14" i="2"/>
  <c r="J27" i="38" s="1"/>
  <c r="CX14" i="2"/>
  <c r="I27" i="38" s="1"/>
  <c r="CW14" i="2"/>
  <c r="CY13" i="2"/>
  <c r="J26" i="38" s="1"/>
  <c r="CX13" i="2"/>
  <c r="I26" i="38" s="1"/>
  <c r="CW13" i="2"/>
  <c r="CY12" i="2"/>
  <c r="J25" i="38" s="1"/>
  <c r="CX12" i="2"/>
  <c r="I25" i="38" s="1"/>
  <c r="CW12" i="2"/>
  <c r="CY11" i="2"/>
  <c r="J24" i="38" s="1"/>
  <c r="CX11" i="2"/>
  <c r="I24" i="38" s="1"/>
  <c r="CW11" i="2"/>
  <c r="H29" i="7"/>
  <c r="EB44" i="2" l="1"/>
  <c r="J56" i="42"/>
  <c r="M56" i="42" s="1"/>
  <c r="EE43" i="2"/>
  <c r="J55" i="42"/>
  <c r="M55" i="42" s="1"/>
  <c r="EE42" i="2"/>
  <c r="J54" i="42"/>
  <c r="EE44" i="2"/>
  <c r="AE20" i="26"/>
  <c r="Q15" i="13"/>
  <c r="AI38" i="26"/>
  <c r="S33" i="13"/>
  <c r="AC21" i="26"/>
  <c r="P16" i="13"/>
  <c r="AC29" i="26"/>
  <c r="P24" i="13"/>
  <c r="AC37" i="26"/>
  <c r="P32" i="13"/>
  <c r="I50" i="40"/>
  <c r="I50" i="41"/>
  <c r="I50" i="38"/>
  <c r="I50" i="39"/>
  <c r="AC45" i="26"/>
  <c r="P40" i="13"/>
  <c r="J55" i="38"/>
  <c r="J55" i="41"/>
  <c r="J55" i="39"/>
  <c r="J55" i="40"/>
  <c r="AE22" i="26"/>
  <c r="Q17" i="13"/>
  <c r="AE30" i="26"/>
  <c r="Q25" i="13"/>
  <c r="AE38" i="26"/>
  <c r="Q33" i="13"/>
  <c r="AE46" i="26"/>
  <c r="Q41" i="13"/>
  <c r="AG23" i="26"/>
  <c r="R18" i="13"/>
  <c r="AG31" i="26"/>
  <c r="R26" i="13"/>
  <c r="AG39" i="26"/>
  <c r="R34" i="13"/>
  <c r="AG47" i="26"/>
  <c r="R42" i="13"/>
  <c r="AI16" i="26"/>
  <c r="S11" i="13"/>
  <c r="AI24" i="26"/>
  <c r="S19" i="13"/>
  <c r="AI32" i="26"/>
  <c r="S27" i="13"/>
  <c r="AI40" i="26"/>
  <c r="S35" i="13"/>
  <c r="AI48" i="26"/>
  <c r="S43" i="13"/>
  <c r="AJ19" i="26"/>
  <c r="T14" i="13"/>
  <c r="AJ27" i="26"/>
  <c r="T22" i="13"/>
  <c r="AJ35" i="26"/>
  <c r="T30" i="13"/>
  <c r="AJ43" i="26"/>
  <c r="AL43" i="26" s="1"/>
  <c r="T38" i="13"/>
  <c r="AC16" i="26"/>
  <c r="P11" i="13"/>
  <c r="AC24" i="26"/>
  <c r="P19" i="13"/>
  <c r="AC32" i="26"/>
  <c r="P27" i="13"/>
  <c r="AC40" i="26"/>
  <c r="P35" i="13"/>
  <c r="J50" i="40"/>
  <c r="J50" i="41"/>
  <c r="J50" i="38"/>
  <c r="J50" i="39"/>
  <c r="I53" i="40"/>
  <c r="I53" i="38"/>
  <c r="H53" i="40"/>
  <c r="H53" i="38"/>
  <c r="H53" i="42"/>
  <c r="I53" i="41"/>
  <c r="H53" i="41"/>
  <c r="I53" i="39"/>
  <c r="H53" i="39"/>
  <c r="AC48" i="26"/>
  <c r="P43" i="13"/>
  <c r="AE17" i="26"/>
  <c r="Q12" i="13"/>
  <c r="AE25" i="26"/>
  <c r="Q20" i="13"/>
  <c r="AE33" i="26"/>
  <c r="Q28" i="13"/>
  <c r="AE41" i="26"/>
  <c r="Q36" i="13"/>
  <c r="AG18" i="26"/>
  <c r="R13" i="13"/>
  <c r="AG26" i="26"/>
  <c r="R21" i="13"/>
  <c r="AG34" i="26"/>
  <c r="R29" i="13"/>
  <c r="AG42" i="26"/>
  <c r="R37" i="13"/>
  <c r="AI19" i="26"/>
  <c r="S14" i="13"/>
  <c r="AI27" i="26"/>
  <c r="S22" i="13"/>
  <c r="AI35" i="26"/>
  <c r="S30" i="13"/>
  <c r="AI43" i="26"/>
  <c r="S38" i="13"/>
  <c r="AJ20" i="26"/>
  <c r="T15" i="13"/>
  <c r="AJ28" i="26"/>
  <c r="T23" i="13"/>
  <c r="AJ36" i="26"/>
  <c r="T31" i="13"/>
  <c r="AJ44" i="26"/>
  <c r="AL44" i="26" s="1"/>
  <c r="T39" i="13"/>
  <c r="EC43" i="2"/>
  <c r="AJ48" i="26"/>
  <c r="AL48" i="26" s="1"/>
  <c r="T43" i="13"/>
  <c r="J53" i="41"/>
  <c r="J53" i="39"/>
  <c r="J53" i="38"/>
  <c r="J53" i="40"/>
  <c r="AE28" i="26"/>
  <c r="Q23" i="13"/>
  <c r="AI30" i="26"/>
  <c r="S25" i="13"/>
  <c r="AJ29" i="26"/>
  <c r="T24" i="13"/>
  <c r="AJ45" i="26"/>
  <c r="AL45" i="26" s="1"/>
  <c r="T40" i="13"/>
  <c r="ED43" i="2"/>
  <c r="I56" i="42"/>
  <c r="L56" i="42" s="1"/>
  <c r="AK48" i="26"/>
  <c r="I51" i="41"/>
  <c r="I51" i="39"/>
  <c r="I51" i="38"/>
  <c r="I51" i="40"/>
  <c r="AC46" i="26"/>
  <c r="P41" i="13"/>
  <c r="J56" i="41"/>
  <c r="J56" i="39"/>
  <c r="J56" i="38"/>
  <c r="J56" i="40"/>
  <c r="AE23" i="26"/>
  <c r="Q18" i="13"/>
  <c r="AE31" i="26"/>
  <c r="Q26" i="13"/>
  <c r="AE39" i="26"/>
  <c r="Q34" i="13"/>
  <c r="AE47" i="26"/>
  <c r="Q42" i="13"/>
  <c r="AG16" i="26"/>
  <c r="R11" i="13"/>
  <c r="AG24" i="26"/>
  <c r="R19" i="13"/>
  <c r="AG32" i="26"/>
  <c r="R27" i="13"/>
  <c r="AG40" i="26"/>
  <c r="R35" i="13"/>
  <c r="AG48" i="26"/>
  <c r="R43" i="13"/>
  <c r="AI17" i="26"/>
  <c r="S12" i="13"/>
  <c r="AI25" i="26"/>
  <c r="S20" i="13"/>
  <c r="AI33" i="26"/>
  <c r="S28" i="13"/>
  <c r="AI41" i="26"/>
  <c r="S36" i="13"/>
  <c r="AJ22" i="26"/>
  <c r="T17" i="13"/>
  <c r="AJ30" i="26"/>
  <c r="T25" i="13"/>
  <c r="AJ38" i="26"/>
  <c r="AL38" i="26" s="1"/>
  <c r="T33" i="13"/>
  <c r="AJ46" i="26"/>
  <c r="AL46" i="26" s="1"/>
  <c r="EC41" i="2"/>
  <c r="T41" i="13"/>
  <c r="AC17" i="26"/>
  <c r="P12" i="13"/>
  <c r="AC25" i="26"/>
  <c r="P20" i="13"/>
  <c r="AC33" i="26"/>
  <c r="P28" i="13"/>
  <c r="AC41" i="26"/>
  <c r="P36" i="13"/>
  <c r="J51" i="41"/>
  <c r="J51" i="39"/>
  <c r="J51" i="38"/>
  <c r="J51" i="40"/>
  <c r="I54" i="41"/>
  <c r="H54" i="38"/>
  <c r="H54" i="42"/>
  <c r="H54" i="41"/>
  <c r="I54" i="39"/>
  <c r="H54" i="39"/>
  <c r="I54" i="40"/>
  <c r="H54" i="40"/>
  <c r="I54" i="38"/>
  <c r="AE18" i="26"/>
  <c r="Q13" i="13"/>
  <c r="AE26" i="26"/>
  <c r="Q21" i="13"/>
  <c r="AE34" i="26"/>
  <c r="Q29" i="13"/>
  <c r="AE42" i="26"/>
  <c r="Q37" i="13"/>
  <c r="AG19" i="26"/>
  <c r="R14" i="13"/>
  <c r="AG27" i="26"/>
  <c r="R22" i="13"/>
  <c r="AG35" i="26"/>
  <c r="R30" i="13"/>
  <c r="AG43" i="26"/>
  <c r="R38" i="13"/>
  <c r="AI20" i="26"/>
  <c r="S15" i="13"/>
  <c r="AI28" i="26"/>
  <c r="S23" i="13"/>
  <c r="AI36" i="26"/>
  <c r="S31" i="13"/>
  <c r="AI44" i="26"/>
  <c r="S39" i="13"/>
  <c r="AJ23" i="26"/>
  <c r="T18" i="13"/>
  <c r="AJ31" i="26"/>
  <c r="T26" i="13"/>
  <c r="AJ39" i="26"/>
  <c r="AL39" i="26" s="1"/>
  <c r="T34" i="13"/>
  <c r="AK46" i="26"/>
  <c r="ED41" i="2"/>
  <c r="I54" i="42"/>
  <c r="AC19" i="26"/>
  <c r="P14" i="13"/>
  <c r="AC35" i="26"/>
  <c r="P30" i="13"/>
  <c r="AC43" i="26"/>
  <c r="P38" i="13"/>
  <c r="AE36" i="26"/>
  <c r="Q31" i="13"/>
  <c r="AE44" i="26"/>
  <c r="Q39" i="13"/>
  <c r="AG21" i="26"/>
  <c r="R16" i="13"/>
  <c r="AJ21" i="26"/>
  <c r="T16" i="13"/>
  <c r="AC22" i="26"/>
  <c r="P17" i="13"/>
  <c r="AC44" i="26"/>
  <c r="P39" i="13"/>
  <c r="J54" i="41"/>
  <c r="J54" i="39"/>
  <c r="J54" i="40"/>
  <c r="J54" i="38"/>
  <c r="AE29" i="26"/>
  <c r="Q24" i="13"/>
  <c r="AE45" i="26"/>
  <c r="Q40" i="13"/>
  <c r="AG22" i="26"/>
  <c r="R17" i="13"/>
  <c r="AG30" i="26"/>
  <c r="R25" i="13"/>
  <c r="AG46" i="26"/>
  <c r="R41" i="13"/>
  <c r="AI23" i="26"/>
  <c r="S18" i="13"/>
  <c r="AI39" i="26"/>
  <c r="S34" i="13"/>
  <c r="AJ16" i="26"/>
  <c r="T11" i="13"/>
  <c r="AJ32" i="26"/>
  <c r="T27" i="13"/>
  <c r="AC23" i="26"/>
  <c r="P18" i="13"/>
  <c r="AC39" i="26"/>
  <c r="P34" i="13"/>
  <c r="H52" i="41"/>
  <c r="I52" i="39"/>
  <c r="H52" i="39"/>
  <c r="I52" i="38"/>
  <c r="I52" i="40"/>
  <c r="H52" i="38"/>
  <c r="H52" i="40"/>
  <c r="H52" i="42"/>
  <c r="I52" i="41"/>
  <c r="AE16" i="26"/>
  <c r="Q11" i="13"/>
  <c r="AE32" i="26"/>
  <c r="Q27" i="13"/>
  <c r="AE48" i="26"/>
  <c r="Q43" i="13"/>
  <c r="AG25" i="26"/>
  <c r="R20" i="13"/>
  <c r="AG33" i="26"/>
  <c r="R28" i="13"/>
  <c r="AG41" i="26"/>
  <c r="R36" i="13"/>
  <c r="AJ17" i="26"/>
  <c r="T12" i="13"/>
  <c r="AJ25" i="26"/>
  <c r="T20" i="13"/>
  <c r="AJ33" i="26"/>
  <c r="T28" i="13"/>
  <c r="AJ41" i="26"/>
  <c r="AL41" i="26" s="1"/>
  <c r="T36" i="13"/>
  <c r="AJ47" i="26"/>
  <c r="AL47" i="26" s="1"/>
  <c r="EC42" i="2"/>
  <c r="T42" i="13"/>
  <c r="AC27" i="26"/>
  <c r="P22" i="13"/>
  <c r="I56" i="41"/>
  <c r="H56" i="41"/>
  <c r="I56" i="39"/>
  <c r="I56" i="38"/>
  <c r="H56" i="39"/>
  <c r="I56" i="40"/>
  <c r="H56" i="40"/>
  <c r="H56" i="42"/>
  <c r="H56" i="38"/>
  <c r="AG29" i="26"/>
  <c r="R24" i="13"/>
  <c r="AG37" i="26"/>
  <c r="R32" i="13"/>
  <c r="AG45" i="26"/>
  <c r="R40" i="13"/>
  <c r="AI22" i="26"/>
  <c r="S17" i="13"/>
  <c r="AI46" i="26"/>
  <c r="S41" i="13"/>
  <c r="AJ37" i="26"/>
  <c r="AL37" i="26" s="1"/>
  <c r="T32" i="13"/>
  <c r="AC30" i="26"/>
  <c r="P25" i="13"/>
  <c r="AC38" i="26"/>
  <c r="P33" i="13"/>
  <c r="AC20" i="26"/>
  <c r="P15" i="13"/>
  <c r="AC28" i="26"/>
  <c r="P23" i="13"/>
  <c r="AC36" i="26"/>
  <c r="P31" i="13"/>
  <c r="I49" i="41"/>
  <c r="I49" i="38"/>
  <c r="I49" i="39"/>
  <c r="I49" i="40"/>
  <c r="AE21" i="26"/>
  <c r="Q16" i="13"/>
  <c r="AE37" i="26"/>
  <c r="Q32" i="13"/>
  <c r="AG38" i="26"/>
  <c r="R33" i="13"/>
  <c r="AI31" i="26"/>
  <c r="S26" i="13"/>
  <c r="AI47" i="26"/>
  <c r="S42" i="13"/>
  <c r="AJ24" i="26"/>
  <c r="T19" i="13"/>
  <c r="AJ40" i="26"/>
  <c r="AL40" i="26" s="1"/>
  <c r="T35" i="13"/>
  <c r="M54" i="42"/>
  <c r="M57" i="42" s="1"/>
  <c r="J57" i="42"/>
  <c r="AC31" i="26"/>
  <c r="P26" i="13"/>
  <c r="J49" i="39"/>
  <c r="J49" i="40"/>
  <c r="J49" i="41"/>
  <c r="J49" i="38"/>
  <c r="AC47" i="26"/>
  <c r="P42" i="13"/>
  <c r="AE24" i="26"/>
  <c r="Q19" i="13"/>
  <c r="AE40" i="26"/>
  <c r="Q35" i="13"/>
  <c r="AG17" i="26"/>
  <c r="R12" i="13"/>
  <c r="AI18" i="26"/>
  <c r="S13" i="13"/>
  <c r="AI26" i="26"/>
  <c r="S21" i="13"/>
  <c r="AI34" i="26"/>
  <c r="S29" i="13"/>
  <c r="AI42" i="26"/>
  <c r="S37" i="13"/>
  <c r="AC18" i="26"/>
  <c r="P13" i="13"/>
  <c r="AC26" i="26"/>
  <c r="P21" i="13"/>
  <c r="AC34" i="26"/>
  <c r="P29" i="13"/>
  <c r="AC42" i="26"/>
  <c r="P37" i="13"/>
  <c r="J52" i="38"/>
  <c r="J52" i="40"/>
  <c r="J52" i="41"/>
  <c r="J52" i="39"/>
  <c r="H55" i="42"/>
  <c r="I55" i="40"/>
  <c r="H55" i="38"/>
  <c r="H55" i="40"/>
  <c r="I55" i="38"/>
  <c r="I55" i="41"/>
  <c r="H55" i="41"/>
  <c r="I55" i="39"/>
  <c r="H55" i="39"/>
  <c r="AE19" i="26"/>
  <c r="Q14" i="13"/>
  <c r="AE27" i="26"/>
  <c r="Q22" i="13"/>
  <c r="AE35" i="26"/>
  <c r="Q30" i="13"/>
  <c r="AE43" i="26"/>
  <c r="Q38" i="13"/>
  <c r="AG20" i="26"/>
  <c r="R15" i="13"/>
  <c r="AG28" i="26"/>
  <c r="R23" i="13"/>
  <c r="AG36" i="26"/>
  <c r="R31" i="13"/>
  <c r="AG44" i="26"/>
  <c r="R39" i="13"/>
  <c r="AI21" i="26"/>
  <c r="S16" i="13"/>
  <c r="AI29" i="26"/>
  <c r="S24" i="13"/>
  <c r="AI37" i="26"/>
  <c r="S32" i="13"/>
  <c r="AI45" i="26"/>
  <c r="S40" i="13"/>
  <c r="AJ18" i="26"/>
  <c r="T13" i="13"/>
  <c r="AJ26" i="26"/>
  <c r="T21" i="13"/>
  <c r="AJ34" i="26"/>
  <c r="T29" i="13"/>
  <c r="AJ42" i="26"/>
  <c r="AL42" i="26" s="1"/>
  <c r="T37" i="13"/>
  <c r="ED42" i="2"/>
  <c r="AK47" i="26"/>
  <c r="I55" i="42"/>
  <c r="L55" i="42" s="1"/>
  <c r="DZ44" i="2"/>
  <c r="N27" i="7" s="1"/>
  <c r="T27" i="7" s="1"/>
  <c r="EA44" i="2"/>
  <c r="DY44" i="2"/>
  <c r="DT44" i="2"/>
  <c r="DS44" i="2"/>
  <c r="DR44" i="2"/>
  <c r="DK44" i="2"/>
  <c r="DL44" i="2"/>
  <c r="DM44" i="2"/>
  <c r="DE44" i="2"/>
  <c r="DF44" i="2"/>
  <c r="CX44" i="2"/>
  <c r="DD44" i="2"/>
  <c r="CY44" i="2"/>
  <c r="CW44" i="2"/>
  <c r="I57" i="38" l="1"/>
  <c r="AK49" i="26"/>
  <c r="J57" i="38"/>
  <c r="AC49" i="26"/>
  <c r="I57" i="40"/>
  <c r="I57" i="39"/>
  <c r="AI49" i="26"/>
  <c r="P44" i="13"/>
  <c r="S44" i="13"/>
  <c r="Q44" i="13"/>
  <c r="I57" i="41"/>
  <c r="AE49" i="26"/>
  <c r="T44" i="13"/>
  <c r="EC44" i="2"/>
  <c r="R44" i="13"/>
  <c r="J57" i="41"/>
  <c r="J57" i="40"/>
  <c r="AJ49" i="26"/>
  <c r="L54" i="42"/>
  <c r="L57" i="42" s="1"/>
  <c r="I57" i="42"/>
  <c r="AG49" i="26"/>
  <c r="J57" i="39"/>
  <c r="ED44" i="2"/>
  <c r="Z49" i="26"/>
  <c r="X49" i="26"/>
  <c r="F56" i="37"/>
  <c r="F55" i="37"/>
  <c r="F54" i="37"/>
  <c r="F53" i="37"/>
  <c r="F52" i="37"/>
  <c r="F51" i="37"/>
  <c r="F50" i="37"/>
  <c r="F49" i="37"/>
  <c r="F48" i="37"/>
  <c r="F47" i="37"/>
  <c r="F46" i="37"/>
  <c r="F45" i="37"/>
  <c r="F44" i="37"/>
  <c r="F43" i="37"/>
  <c r="F42" i="37"/>
  <c r="F41" i="37"/>
  <c r="F40" i="37"/>
  <c r="F39" i="37"/>
  <c r="F38" i="37"/>
  <c r="F37" i="37"/>
  <c r="F36" i="37"/>
  <c r="F35" i="37"/>
  <c r="F34" i="37"/>
  <c r="F33" i="37"/>
  <c r="F32" i="37"/>
  <c r="F31" i="37"/>
  <c r="F30" i="37"/>
  <c r="F29" i="37"/>
  <c r="F28" i="37"/>
  <c r="F27" i="37"/>
  <c r="F26" i="37"/>
  <c r="F25" i="37"/>
  <c r="F24" i="37"/>
  <c r="D56" i="37"/>
  <c r="D55" i="37"/>
  <c r="D54" i="37"/>
  <c r="D53" i="37"/>
  <c r="D52" i="37"/>
  <c r="D51" i="37"/>
  <c r="D50" i="37"/>
  <c r="D49" i="37"/>
  <c r="D48" i="37"/>
  <c r="D47" i="37"/>
  <c r="D46" i="37"/>
  <c r="D45" i="37"/>
  <c r="D44" i="37"/>
  <c r="D43" i="37"/>
  <c r="G43" i="37" s="1"/>
  <c r="D42" i="37"/>
  <c r="D41" i="37"/>
  <c r="D40" i="37"/>
  <c r="D39" i="37"/>
  <c r="D38" i="37"/>
  <c r="D37" i="37"/>
  <c r="D36" i="37"/>
  <c r="D35" i="37"/>
  <c r="G35" i="37" s="1"/>
  <c r="D34" i="37"/>
  <c r="D33" i="37"/>
  <c r="D32" i="37"/>
  <c r="D31" i="37"/>
  <c r="D30" i="37"/>
  <c r="D29" i="37"/>
  <c r="D28" i="37"/>
  <c r="D27" i="37"/>
  <c r="D26" i="37"/>
  <c r="D25" i="37"/>
  <c r="D24" i="37"/>
  <c r="F56" i="36"/>
  <c r="F55" i="36"/>
  <c r="F54" i="36"/>
  <c r="F53" i="36"/>
  <c r="F52" i="36"/>
  <c r="F51" i="36"/>
  <c r="F50" i="36"/>
  <c r="F49" i="36"/>
  <c r="F48" i="36"/>
  <c r="F47" i="36"/>
  <c r="F46" i="36"/>
  <c r="G46" i="36" s="1"/>
  <c r="F45" i="36"/>
  <c r="F44" i="36"/>
  <c r="F43" i="36"/>
  <c r="F42" i="36"/>
  <c r="F41" i="36"/>
  <c r="F40" i="36"/>
  <c r="F39" i="36"/>
  <c r="F38" i="36"/>
  <c r="G38" i="36" s="1"/>
  <c r="F37" i="36"/>
  <c r="F36" i="36"/>
  <c r="F35" i="36"/>
  <c r="F34" i="36"/>
  <c r="F33" i="36"/>
  <c r="F32" i="36"/>
  <c r="F31" i="36"/>
  <c r="F30" i="36"/>
  <c r="G30" i="36" s="1"/>
  <c r="F29" i="36"/>
  <c r="F28" i="36"/>
  <c r="F27" i="36"/>
  <c r="F26" i="36"/>
  <c r="F25" i="36"/>
  <c r="F24" i="36"/>
  <c r="D56" i="36"/>
  <c r="D55" i="36"/>
  <c r="D54" i="36"/>
  <c r="D53" i="36"/>
  <c r="G53" i="36" s="1"/>
  <c r="D52" i="36"/>
  <c r="D51" i="36"/>
  <c r="D50" i="36"/>
  <c r="D49" i="36"/>
  <c r="D48" i="36"/>
  <c r="D47" i="36"/>
  <c r="G47" i="36" s="1"/>
  <c r="D46" i="36"/>
  <c r="D45" i="36"/>
  <c r="D44" i="36"/>
  <c r="D43" i="36"/>
  <c r="D42" i="36"/>
  <c r="D41" i="36"/>
  <c r="D40" i="36"/>
  <c r="D39" i="36"/>
  <c r="D38" i="36"/>
  <c r="D37" i="36"/>
  <c r="D36" i="36"/>
  <c r="D35" i="36"/>
  <c r="D34" i="36"/>
  <c r="D33" i="36"/>
  <c r="D32" i="36"/>
  <c r="D31" i="36"/>
  <c r="D30" i="36"/>
  <c r="D29" i="36"/>
  <c r="G29" i="36" s="1"/>
  <c r="D28" i="36"/>
  <c r="D27" i="36"/>
  <c r="D26" i="36"/>
  <c r="D25" i="36"/>
  <c r="D24" i="36"/>
  <c r="O47" i="24"/>
  <c r="O46" i="24"/>
  <c r="O45" i="24"/>
  <c r="O44" i="24"/>
  <c r="O43" i="24"/>
  <c r="O42" i="24"/>
  <c r="O41" i="24"/>
  <c r="O40" i="24"/>
  <c r="O39" i="24"/>
  <c r="O38" i="24"/>
  <c r="O37" i="24"/>
  <c r="O36" i="24"/>
  <c r="O35" i="24"/>
  <c r="O34" i="24"/>
  <c r="O33" i="24"/>
  <c r="O32" i="24"/>
  <c r="O31" i="24"/>
  <c r="O30" i="24"/>
  <c r="O29" i="24"/>
  <c r="O28" i="24"/>
  <c r="O27" i="24"/>
  <c r="O26" i="24"/>
  <c r="O25" i="24"/>
  <c r="O24" i="24"/>
  <c r="O23" i="24"/>
  <c r="O22" i="24"/>
  <c r="O21" i="24"/>
  <c r="O20" i="24"/>
  <c r="O19" i="24"/>
  <c r="O18" i="24"/>
  <c r="O17" i="24"/>
  <c r="O16" i="24"/>
  <c r="O15" i="24"/>
  <c r="N47" i="24"/>
  <c r="N46" i="24"/>
  <c r="N45" i="24"/>
  <c r="N44" i="24"/>
  <c r="N43" i="24"/>
  <c r="N42" i="24"/>
  <c r="N41" i="24"/>
  <c r="N40" i="24"/>
  <c r="N39" i="24"/>
  <c r="N38" i="24"/>
  <c r="N37" i="24"/>
  <c r="N36" i="24"/>
  <c r="N35" i="24"/>
  <c r="N34" i="24"/>
  <c r="N33" i="24"/>
  <c r="N32" i="24"/>
  <c r="N31" i="24"/>
  <c r="N30" i="24"/>
  <c r="N29" i="24"/>
  <c r="N28" i="24"/>
  <c r="N27" i="24"/>
  <c r="N26" i="24"/>
  <c r="N25" i="24"/>
  <c r="N24" i="24"/>
  <c r="N23" i="24"/>
  <c r="N22" i="24"/>
  <c r="N21" i="24"/>
  <c r="N20" i="24"/>
  <c r="N19" i="24"/>
  <c r="N18" i="24"/>
  <c r="N17" i="24"/>
  <c r="N16" i="24"/>
  <c r="N15" i="24"/>
  <c r="D46" i="21"/>
  <c r="E45" i="21"/>
  <c r="D44" i="21"/>
  <c r="EJ39" i="2"/>
  <c r="D40" i="21"/>
  <c r="E36" i="21"/>
  <c r="D43" i="21"/>
  <c r="D39" i="21"/>
  <c r="CO44" i="2"/>
  <c r="CN44" i="2"/>
  <c r="J22" i="7" s="1"/>
  <c r="N22" i="7" s="1"/>
  <c r="CH44" i="2"/>
  <c r="CG44" i="2"/>
  <c r="J21" i="7" s="1"/>
  <c r="N21" i="7" s="1"/>
  <c r="CR43" i="2"/>
  <c r="CQ43" i="2"/>
  <c r="CP43" i="2"/>
  <c r="O43" i="13" s="1"/>
  <c r="CK43" i="2"/>
  <c r="J56" i="36" s="1"/>
  <c r="CJ43" i="2"/>
  <c r="I56" i="36" s="1"/>
  <c r="CI43" i="2"/>
  <c r="N43" i="13" s="1"/>
  <c r="CR42" i="2"/>
  <c r="CQ42" i="2"/>
  <c r="CP42" i="2"/>
  <c r="O42" i="13" s="1"/>
  <c r="CK42" i="2"/>
  <c r="J55" i="36" s="1"/>
  <c r="CJ42" i="2"/>
  <c r="I55" i="36" s="1"/>
  <c r="CI42" i="2"/>
  <c r="N42" i="13" s="1"/>
  <c r="CR41" i="2"/>
  <c r="CQ41" i="2"/>
  <c r="CP41" i="2"/>
  <c r="O41" i="13" s="1"/>
  <c r="CK41" i="2"/>
  <c r="J54" i="36" s="1"/>
  <c r="CJ41" i="2"/>
  <c r="I54" i="36" s="1"/>
  <c r="CI41" i="2"/>
  <c r="N41" i="13" s="1"/>
  <c r="CR40" i="2"/>
  <c r="CQ40" i="2"/>
  <c r="CP40" i="2"/>
  <c r="O40" i="13" s="1"/>
  <c r="CK40" i="2"/>
  <c r="J53" i="36" s="1"/>
  <c r="CJ40" i="2"/>
  <c r="I53" i="36" s="1"/>
  <c r="CI40" i="2"/>
  <c r="N40" i="13" s="1"/>
  <c r="CR39" i="2"/>
  <c r="CQ39" i="2"/>
  <c r="CP39" i="2"/>
  <c r="O39" i="13" s="1"/>
  <c r="CK39" i="2"/>
  <c r="J52" i="36" s="1"/>
  <c r="CJ39" i="2"/>
  <c r="I52" i="36" s="1"/>
  <c r="CI39" i="2"/>
  <c r="N39" i="13" s="1"/>
  <c r="CR38" i="2"/>
  <c r="CQ38" i="2"/>
  <c r="CP38" i="2"/>
  <c r="O38" i="13" s="1"/>
  <c r="CK38" i="2"/>
  <c r="J51" i="36" s="1"/>
  <c r="CJ38" i="2"/>
  <c r="CI38" i="2"/>
  <c r="N38" i="13" s="1"/>
  <c r="CR37" i="2"/>
  <c r="CQ37" i="2"/>
  <c r="CP37" i="2"/>
  <c r="O37" i="13" s="1"/>
  <c r="CK37" i="2"/>
  <c r="J50" i="36" s="1"/>
  <c r="CJ37" i="2"/>
  <c r="I50" i="36" s="1"/>
  <c r="CI37" i="2"/>
  <c r="N37" i="13" s="1"/>
  <c r="CR36" i="2"/>
  <c r="CQ36" i="2"/>
  <c r="CP36" i="2"/>
  <c r="O36" i="13" s="1"/>
  <c r="CK36" i="2"/>
  <c r="J49" i="36" s="1"/>
  <c r="CJ36" i="2"/>
  <c r="I49" i="36" s="1"/>
  <c r="CI36" i="2"/>
  <c r="N36" i="13" s="1"/>
  <c r="CR35" i="2"/>
  <c r="CQ35" i="2"/>
  <c r="CP35" i="2"/>
  <c r="O35" i="13" s="1"/>
  <c r="CK35" i="2"/>
  <c r="J48" i="36" s="1"/>
  <c r="CJ35" i="2"/>
  <c r="I48" i="36" s="1"/>
  <c r="CI35" i="2"/>
  <c r="N35" i="13" s="1"/>
  <c r="CR34" i="2"/>
  <c r="CQ34" i="2"/>
  <c r="CP34" i="2"/>
  <c r="O34" i="13" s="1"/>
  <c r="CK34" i="2"/>
  <c r="J47" i="36" s="1"/>
  <c r="CJ34" i="2"/>
  <c r="CI34" i="2"/>
  <c r="N34" i="13" s="1"/>
  <c r="CR33" i="2"/>
  <c r="CQ33" i="2"/>
  <c r="CP33" i="2"/>
  <c r="O33" i="13" s="1"/>
  <c r="CK33" i="2"/>
  <c r="J46" i="36" s="1"/>
  <c r="CJ33" i="2"/>
  <c r="CI33" i="2"/>
  <c r="N33" i="13" s="1"/>
  <c r="CR32" i="2"/>
  <c r="CQ32" i="2"/>
  <c r="CP32" i="2"/>
  <c r="O32" i="13" s="1"/>
  <c r="CK32" i="2"/>
  <c r="J45" i="36" s="1"/>
  <c r="CJ32" i="2"/>
  <c r="CI32" i="2"/>
  <c r="N32" i="13" s="1"/>
  <c r="CR31" i="2"/>
  <c r="CQ31" i="2"/>
  <c r="CP31" i="2"/>
  <c r="O31" i="13" s="1"/>
  <c r="CK31" i="2"/>
  <c r="J44" i="36" s="1"/>
  <c r="CJ31" i="2"/>
  <c r="CI31" i="2"/>
  <c r="N31" i="13" s="1"/>
  <c r="CR30" i="2"/>
  <c r="CQ30" i="2"/>
  <c r="CP30" i="2"/>
  <c r="O30" i="13" s="1"/>
  <c r="CK30" i="2"/>
  <c r="J43" i="36" s="1"/>
  <c r="CJ30" i="2"/>
  <c r="CI30" i="2"/>
  <c r="N30" i="13" s="1"/>
  <c r="CR29" i="2"/>
  <c r="CQ29" i="2"/>
  <c r="CP29" i="2"/>
  <c r="O29" i="13" s="1"/>
  <c r="CK29" i="2"/>
  <c r="J42" i="36" s="1"/>
  <c r="CJ29" i="2"/>
  <c r="I42" i="36" s="1"/>
  <c r="CI29" i="2"/>
  <c r="N29" i="13" s="1"/>
  <c r="CR28" i="2"/>
  <c r="CQ28" i="2"/>
  <c r="CP28" i="2"/>
  <c r="O28" i="13" s="1"/>
  <c r="CK28" i="2"/>
  <c r="J41" i="36" s="1"/>
  <c r="CJ28" i="2"/>
  <c r="I41" i="36" s="1"/>
  <c r="CI28" i="2"/>
  <c r="N28" i="13" s="1"/>
  <c r="CR27" i="2"/>
  <c r="CQ27" i="2"/>
  <c r="CP27" i="2"/>
  <c r="O27" i="13" s="1"/>
  <c r="CK27" i="2"/>
  <c r="J40" i="36" s="1"/>
  <c r="CJ27" i="2"/>
  <c r="I40" i="36" s="1"/>
  <c r="CI27" i="2"/>
  <c r="N27" i="13" s="1"/>
  <c r="CR26" i="2"/>
  <c r="CQ26" i="2"/>
  <c r="CP26" i="2"/>
  <c r="O26" i="13" s="1"/>
  <c r="CK26" i="2"/>
  <c r="J39" i="36" s="1"/>
  <c r="CJ26" i="2"/>
  <c r="CI26" i="2"/>
  <c r="N26" i="13" s="1"/>
  <c r="CR25" i="2"/>
  <c r="CQ25" i="2"/>
  <c r="CP25" i="2"/>
  <c r="O25" i="13" s="1"/>
  <c r="CK25" i="2"/>
  <c r="J38" i="36" s="1"/>
  <c r="CJ25" i="2"/>
  <c r="CI25" i="2"/>
  <c r="N25" i="13" s="1"/>
  <c r="CR24" i="2"/>
  <c r="CQ24" i="2"/>
  <c r="CP24" i="2"/>
  <c r="O24" i="13" s="1"/>
  <c r="CK24" i="2"/>
  <c r="J37" i="36" s="1"/>
  <c r="CJ24" i="2"/>
  <c r="CI24" i="2"/>
  <c r="N24" i="13" s="1"/>
  <c r="CR23" i="2"/>
  <c r="CQ23" i="2"/>
  <c r="CP23" i="2"/>
  <c r="O23" i="13" s="1"/>
  <c r="CK23" i="2"/>
  <c r="J36" i="36" s="1"/>
  <c r="CJ23" i="2"/>
  <c r="CI23" i="2"/>
  <c r="N23" i="13" s="1"/>
  <c r="CR22" i="2"/>
  <c r="CQ22" i="2"/>
  <c r="CP22" i="2"/>
  <c r="O22" i="13" s="1"/>
  <c r="CK22" i="2"/>
  <c r="J35" i="36" s="1"/>
  <c r="CJ22" i="2"/>
  <c r="CI22" i="2"/>
  <c r="N22" i="13" s="1"/>
  <c r="CR21" i="2"/>
  <c r="CQ21" i="2"/>
  <c r="CP21" i="2"/>
  <c r="O21" i="13" s="1"/>
  <c r="CK21" i="2"/>
  <c r="J34" i="36" s="1"/>
  <c r="CJ21" i="2"/>
  <c r="I34" i="36" s="1"/>
  <c r="CI21" i="2"/>
  <c r="N21" i="13" s="1"/>
  <c r="CR20" i="2"/>
  <c r="CQ20" i="2"/>
  <c r="CP20" i="2"/>
  <c r="O20" i="13" s="1"/>
  <c r="CK20" i="2"/>
  <c r="J33" i="36" s="1"/>
  <c r="CJ20" i="2"/>
  <c r="I33" i="36" s="1"/>
  <c r="CI20" i="2"/>
  <c r="N20" i="13" s="1"/>
  <c r="CR19" i="2"/>
  <c r="CQ19" i="2"/>
  <c r="CP19" i="2"/>
  <c r="O19" i="13" s="1"/>
  <c r="CK19" i="2"/>
  <c r="J32" i="36" s="1"/>
  <c r="CJ19" i="2"/>
  <c r="I32" i="36" s="1"/>
  <c r="CI19" i="2"/>
  <c r="N19" i="13" s="1"/>
  <c r="CR18" i="2"/>
  <c r="CQ18" i="2"/>
  <c r="CP18" i="2"/>
  <c r="O18" i="13" s="1"/>
  <c r="CK18" i="2"/>
  <c r="J31" i="36" s="1"/>
  <c r="CJ18" i="2"/>
  <c r="CI18" i="2"/>
  <c r="N18" i="13" s="1"/>
  <c r="CR17" i="2"/>
  <c r="CQ17" i="2"/>
  <c r="CP17" i="2"/>
  <c r="O17" i="13" s="1"/>
  <c r="CK17" i="2"/>
  <c r="J30" i="36" s="1"/>
  <c r="CJ17" i="2"/>
  <c r="CI17" i="2"/>
  <c r="N17" i="13" s="1"/>
  <c r="CR16" i="2"/>
  <c r="CQ16" i="2"/>
  <c r="CP16" i="2"/>
  <c r="O16" i="13" s="1"/>
  <c r="CK16" i="2"/>
  <c r="J29" i="36" s="1"/>
  <c r="CJ16" i="2"/>
  <c r="CI16" i="2"/>
  <c r="N16" i="13" s="1"/>
  <c r="CR15" i="2"/>
  <c r="CQ15" i="2"/>
  <c r="CP15" i="2"/>
  <c r="O15" i="13" s="1"/>
  <c r="CK15" i="2"/>
  <c r="J28" i="36" s="1"/>
  <c r="CJ15" i="2"/>
  <c r="CI15" i="2"/>
  <c r="N15" i="13" s="1"/>
  <c r="CR14" i="2"/>
  <c r="CQ14" i="2"/>
  <c r="CP14" i="2"/>
  <c r="O14" i="13" s="1"/>
  <c r="CK14" i="2"/>
  <c r="J27" i="36" s="1"/>
  <c r="CJ14" i="2"/>
  <c r="CI14" i="2"/>
  <c r="N14" i="13" s="1"/>
  <c r="CR13" i="2"/>
  <c r="CQ13" i="2"/>
  <c r="CP13" i="2"/>
  <c r="O13" i="13" s="1"/>
  <c r="CK13" i="2"/>
  <c r="J26" i="36" s="1"/>
  <c r="CJ13" i="2"/>
  <c r="I26" i="36" s="1"/>
  <c r="CI13" i="2"/>
  <c r="N13" i="13" s="1"/>
  <c r="CR12" i="2"/>
  <c r="CQ12" i="2"/>
  <c r="CP12" i="2"/>
  <c r="O12" i="13" s="1"/>
  <c r="CK12" i="2"/>
  <c r="J25" i="36" s="1"/>
  <c r="CJ12" i="2"/>
  <c r="I25" i="36" s="1"/>
  <c r="CI12" i="2"/>
  <c r="N12" i="13" s="1"/>
  <c r="CR11" i="2"/>
  <c r="CQ11" i="2"/>
  <c r="CP11" i="2"/>
  <c r="O11" i="13" s="1"/>
  <c r="CK11" i="2"/>
  <c r="J24" i="36" s="1"/>
  <c r="CJ11" i="2"/>
  <c r="I24" i="36" s="1"/>
  <c r="CI11" i="2"/>
  <c r="N11" i="13" s="1"/>
  <c r="M57" i="37"/>
  <c r="L57" i="37"/>
  <c r="G45" i="37"/>
  <c r="G38" i="37"/>
  <c r="M57" i="36"/>
  <c r="L57" i="36"/>
  <c r="G56" i="36"/>
  <c r="G54" i="36"/>
  <c r="G31" i="36"/>
  <c r="O36" i="26"/>
  <c r="N36" i="26"/>
  <c r="U42" i="26"/>
  <c r="U41" i="26"/>
  <c r="U40" i="26"/>
  <c r="U39" i="26"/>
  <c r="U38" i="26"/>
  <c r="U37" i="26"/>
  <c r="U36" i="26"/>
  <c r="U35" i="26"/>
  <c r="U34" i="26"/>
  <c r="U33" i="26"/>
  <c r="U32" i="26"/>
  <c r="U31" i="26"/>
  <c r="U30" i="26"/>
  <c r="U29" i="26"/>
  <c r="U28" i="26"/>
  <c r="U27" i="26"/>
  <c r="U26" i="26"/>
  <c r="U25" i="26"/>
  <c r="U24" i="26"/>
  <c r="U23" i="26"/>
  <c r="U22" i="26"/>
  <c r="U21" i="26"/>
  <c r="U20" i="26"/>
  <c r="U19" i="26"/>
  <c r="U18" i="26"/>
  <c r="U17" i="26"/>
  <c r="U16" i="26"/>
  <c r="P49" i="26"/>
  <c r="V49" i="26"/>
  <c r="T49" i="26"/>
  <c r="R49" i="26"/>
  <c r="W48" i="26"/>
  <c r="U48" i="26"/>
  <c r="W47" i="26"/>
  <c r="U47" i="26"/>
  <c r="W46" i="26"/>
  <c r="U46" i="26"/>
  <c r="W45" i="26"/>
  <c r="U45" i="26"/>
  <c r="W44" i="26"/>
  <c r="U44" i="26"/>
  <c r="W43" i="26"/>
  <c r="U43" i="26"/>
  <c r="F50" i="35"/>
  <c r="F49" i="35"/>
  <c r="F48" i="35"/>
  <c r="F47" i="35"/>
  <c r="F46" i="35"/>
  <c r="F45" i="35"/>
  <c r="F44" i="35"/>
  <c r="F43" i="35"/>
  <c r="F42" i="35"/>
  <c r="F41" i="35"/>
  <c r="F40" i="35"/>
  <c r="F39" i="35"/>
  <c r="F38" i="35"/>
  <c r="F37" i="35"/>
  <c r="F36" i="35"/>
  <c r="F35" i="35"/>
  <c r="F34" i="35"/>
  <c r="F33" i="35"/>
  <c r="F32" i="35"/>
  <c r="F31" i="35"/>
  <c r="F30" i="35"/>
  <c r="F29" i="35"/>
  <c r="F28" i="35"/>
  <c r="F27" i="35"/>
  <c r="F26" i="35"/>
  <c r="F25" i="35"/>
  <c r="F24" i="35"/>
  <c r="D50" i="35"/>
  <c r="D49" i="35"/>
  <c r="D48" i="35"/>
  <c r="D47" i="35"/>
  <c r="D46" i="35"/>
  <c r="D45" i="35"/>
  <c r="D44" i="35"/>
  <c r="D43" i="35"/>
  <c r="D42" i="35"/>
  <c r="D41" i="35"/>
  <c r="D40" i="35"/>
  <c r="D39" i="35"/>
  <c r="D38" i="35"/>
  <c r="D37" i="35"/>
  <c r="D36" i="35"/>
  <c r="D35" i="35"/>
  <c r="D34" i="35"/>
  <c r="D33" i="35"/>
  <c r="D32" i="35"/>
  <c r="D31" i="35"/>
  <c r="D30" i="35"/>
  <c r="D29" i="35"/>
  <c r="D28" i="35"/>
  <c r="D27" i="35"/>
  <c r="D26" i="35"/>
  <c r="D25" i="35"/>
  <c r="D24" i="35"/>
  <c r="F50" i="34"/>
  <c r="F49" i="34"/>
  <c r="F48" i="34"/>
  <c r="F47" i="34"/>
  <c r="F46" i="34"/>
  <c r="F45" i="34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F31" i="34"/>
  <c r="F30" i="34"/>
  <c r="F29" i="34"/>
  <c r="F28" i="34"/>
  <c r="F27" i="34"/>
  <c r="F26" i="34"/>
  <c r="F25" i="34"/>
  <c r="F24" i="34"/>
  <c r="D50" i="34"/>
  <c r="D49" i="34"/>
  <c r="D48" i="34"/>
  <c r="D47" i="34"/>
  <c r="D46" i="34"/>
  <c r="D45" i="34"/>
  <c r="D44" i="34"/>
  <c r="D43" i="34"/>
  <c r="D42" i="34"/>
  <c r="D41" i="34"/>
  <c r="D40" i="34"/>
  <c r="D39" i="34"/>
  <c r="D38" i="34"/>
  <c r="D37" i="34"/>
  <c r="D36" i="34"/>
  <c r="D35" i="34"/>
  <c r="D34" i="34"/>
  <c r="D33" i="34"/>
  <c r="D32" i="34"/>
  <c r="D31" i="34"/>
  <c r="D30" i="34"/>
  <c r="D29" i="34"/>
  <c r="D28" i="34"/>
  <c r="D27" i="34"/>
  <c r="D26" i="34"/>
  <c r="D25" i="34"/>
  <c r="D24" i="34"/>
  <c r="M57" i="35"/>
  <c r="L57" i="35"/>
  <c r="F56" i="35"/>
  <c r="D56" i="35"/>
  <c r="F55" i="35"/>
  <c r="D55" i="35"/>
  <c r="F54" i="35"/>
  <c r="D54" i="35"/>
  <c r="F53" i="35"/>
  <c r="D53" i="35"/>
  <c r="F52" i="35"/>
  <c r="D52" i="35"/>
  <c r="F51" i="35"/>
  <c r="D51" i="35"/>
  <c r="M57" i="34"/>
  <c r="L57" i="34"/>
  <c r="F56" i="34"/>
  <c r="D56" i="34"/>
  <c r="F55" i="34"/>
  <c r="D55" i="34"/>
  <c r="F54" i="34"/>
  <c r="D54" i="34"/>
  <c r="F53" i="34"/>
  <c r="D53" i="34"/>
  <c r="F52" i="34"/>
  <c r="D52" i="34"/>
  <c r="F51" i="34"/>
  <c r="D51" i="34"/>
  <c r="F24" i="19"/>
  <c r="F25" i="19"/>
  <c r="F26" i="19"/>
  <c r="F27" i="19"/>
  <c r="F28" i="19"/>
  <c r="F29" i="19"/>
  <c r="F30" i="19"/>
  <c r="F31" i="19"/>
  <c r="F32" i="19"/>
  <c r="F33" i="19"/>
  <c r="F34" i="19"/>
  <c r="F35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M41" i="24"/>
  <c r="M40" i="24"/>
  <c r="M39" i="24"/>
  <c r="M38" i="24"/>
  <c r="M37" i="24"/>
  <c r="M36" i="24"/>
  <c r="M35" i="24"/>
  <c r="M34" i="24"/>
  <c r="M33" i="24"/>
  <c r="M32" i="24"/>
  <c r="M31" i="24"/>
  <c r="M30" i="24"/>
  <c r="M29" i="24"/>
  <c r="M28" i="24"/>
  <c r="M27" i="24"/>
  <c r="M26" i="24"/>
  <c r="M25" i="24"/>
  <c r="M24" i="24"/>
  <c r="M23" i="24"/>
  <c r="M22" i="24"/>
  <c r="M21" i="24"/>
  <c r="M20" i="24"/>
  <c r="M19" i="24"/>
  <c r="M18" i="24"/>
  <c r="M17" i="24"/>
  <c r="M16" i="24"/>
  <c r="M15" i="24"/>
  <c r="L41" i="24"/>
  <c r="L40" i="24"/>
  <c r="L39" i="24"/>
  <c r="L38" i="24"/>
  <c r="L37" i="24"/>
  <c r="L36" i="24"/>
  <c r="L35" i="24"/>
  <c r="L34" i="24"/>
  <c r="L33" i="24"/>
  <c r="L32" i="24"/>
  <c r="L31" i="24"/>
  <c r="L30" i="24"/>
  <c r="L29" i="24"/>
  <c r="L28" i="24"/>
  <c r="L27" i="24"/>
  <c r="L26" i="24"/>
  <c r="L25" i="24"/>
  <c r="L24" i="24"/>
  <c r="L23" i="24"/>
  <c r="L22" i="24"/>
  <c r="L21" i="24"/>
  <c r="L20" i="24"/>
  <c r="L19" i="24"/>
  <c r="L18" i="24"/>
  <c r="L17" i="24"/>
  <c r="L16" i="24"/>
  <c r="L15" i="24"/>
  <c r="E44" i="21"/>
  <c r="CA44" i="2"/>
  <c r="BZ44" i="2"/>
  <c r="J20" i="7" s="1"/>
  <c r="N20" i="7" s="1"/>
  <c r="BT44" i="2"/>
  <c r="BS44" i="2"/>
  <c r="J19" i="7" s="1"/>
  <c r="N19" i="7" s="1"/>
  <c r="CD43" i="2"/>
  <c r="CC43" i="2"/>
  <c r="CB43" i="2"/>
  <c r="BW43" i="2"/>
  <c r="AA48" i="26" s="1"/>
  <c r="BV43" i="2"/>
  <c r="BU43" i="2"/>
  <c r="CD42" i="2"/>
  <c r="CC42" i="2"/>
  <c r="CB42" i="2"/>
  <c r="BW42" i="2"/>
  <c r="AA47" i="26" s="1"/>
  <c r="BV42" i="2"/>
  <c r="BU42" i="2"/>
  <c r="CD41" i="2"/>
  <c r="CC41" i="2"/>
  <c r="CB41" i="2"/>
  <c r="BW41" i="2"/>
  <c r="AA46" i="26" s="1"/>
  <c r="BV41" i="2"/>
  <c r="BU41" i="2"/>
  <c r="CD40" i="2"/>
  <c r="CC40" i="2"/>
  <c r="CB40" i="2"/>
  <c r="BW40" i="2"/>
  <c r="AA45" i="26" s="1"/>
  <c r="BV40" i="2"/>
  <c r="BU40" i="2"/>
  <c r="CD39" i="2"/>
  <c r="CC39" i="2"/>
  <c r="CB39" i="2"/>
  <c r="BW39" i="2"/>
  <c r="AA44" i="26" s="1"/>
  <c r="BV39" i="2"/>
  <c r="BU39" i="2"/>
  <c r="CD38" i="2"/>
  <c r="CC38" i="2"/>
  <c r="CB38" i="2"/>
  <c r="BW38" i="2"/>
  <c r="BV38" i="2"/>
  <c r="BU38" i="2"/>
  <c r="CD37" i="2"/>
  <c r="J50" i="35" s="1"/>
  <c r="CC37" i="2"/>
  <c r="CB37" i="2"/>
  <c r="M37" i="13" s="1"/>
  <c r="BW37" i="2"/>
  <c r="J50" i="34" s="1"/>
  <c r="BV37" i="2"/>
  <c r="I50" i="34" s="1"/>
  <c r="BU37" i="2"/>
  <c r="L37" i="13" s="1"/>
  <c r="CD36" i="2"/>
  <c r="CC36" i="2"/>
  <c r="I49" i="35" s="1"/>
  <c r="CB36" i="2"/>
  <c r="M36" i="13" s="1"/>
  <c r="BW36" i="2"/>
  <c r="J49" i="34" s="1"/>
  <c r="BV36" i="2"/>
  <c r="I49" i="34" s="1"/>
  <c r="BU36" i="2"/>
  <c r="L36" i="13" s="1"/>
  <c r="CD35" i="2"/>
  <c r="CC35" i="2"/>
  <c r="I48" i="35" s="1"/>
  <c r="CB35" i="2"/>
  <c r="M35" i="13" s="1"/>
  <c r="BW35" i="2"/>
  <c r="J48" i="34" s="1"/>
  <c r="BV35" i="2"/>
  <c r="I48" i="34" s="1"/>
  <c r="BU35" i="2"/>
  <c r="L35" i="13" s="1"/>
  <c r="CD34" i="2"/>
  <c r="CC34" i="2"/>
  <c r="I47" i="35" s="1"/>
  <c r="CB34" i="2"/>
  <c r="M34" i="13" s="1"/>
  <c r="BW34" i="2"/>
  <c r="J47" i="34" s="1"/>
  <c r="BV34" i="2"/>
  <c r="I47" i="34" s="1"/>
  <c r="BU34" i="2"/>
  <c r="L34" i="13" s="1"/>
  <c r="CD33" i="2"/>
  <c r="CC33" i="2"/>
  <c r="CB33" i="2"/>
  <c r="M33" i="13" s="1"/>
  <c r="BW33" i="2"/>
  <c r="J46" i="34" s="1"/>
  <c r="BV33" i="2"/>
  <c r="I46" i="34" s="1"/>
  <c r="BU33" i="2"/>
  <c r="L33" i="13" s="1"/>
  <c r="CD32" i="2"/>
  <c r="CC32" i="2"/>
  <c r="I45" i="35" s="1"/>
  <c r="CB32" i="2"/>
  <c r="M32" i="13" s="1"/>
  <c r="BW32" i="2"/>
  <c r="J45" i="34" s="1"/>
  <c r="BV32" i="2"/>
  <c r="I45" i="34" s="1"/>
  <c r="BU32" i="2"/>
  <c r="L32" i="13" s="1"/>
  <c r="CD31" i="2"/>
  <c r="J44" i="35" s="1"/>
  <c r="CC31" i="2"/>
  <c r="I44" i="35" s="1"/>
  <c r="CB31" i="2"/>
  <c r="M31" i="13" s="1"/>
  <c r="BW31" i="2"/>
  <c r="J44" i="34" s="1"/>
  <c r="BV31" i="2"/>
  <c r="I44" i="34" s="1"/>
  <c r="BU31" i="2"/>
  <c r="L31" i="13" s="1"/>
  <c r="CD30" i="2"/>
  <c r="J43" i="35" s="1"/>
  <c r="CC30" i="2"/>
  <c r="I43" i="35" s="1"/>
  <c r="CB30" i="2"/>
  <c r="M30" i="13" s="1"/>
  <c r="BW30" i="2"/>
  <c r="J43" i="34" s="1"/>
  <c r="BV30" i="2"/>
  <c r="I43" i="34" s="1"/>
  <c r="BU30" i="2"/>
  <c r="L30" i="13" s="1"/>
  <c r="CD29" i="2"/>
  <c r="J42" i="35" s="1"/>
  <c r="CC29" i="2"/>
  <c r="CB29" i="2"/>
  <c r="M29" i="13" s="1"/>
  <c r="BW29" i="2"/>
  <c r="J42" i="34" s="1"/>
  <c r="BV29" i="2"/>
  <c r="I42" i="34" s="1"/>
  <c r="BU29" i="2"/>
  <c r="L29" i="13" s="1"/>
  <c r="CD28" i="2"/>
  <c r="J41" i="35" s="1"/>
  <c r="CC28" i="2"/>
  <c r="I41" i="35" s="1"/>
  <c r="CB28" i="2"/>
  <c r="M28" i="13" s="1"/>
  <c r="BW28" i="2"/>
  <c r="J41" i="34" s="1"/>
  <c r="BV28" i="2"/>
  <c r="I41" i="34" s="1"/>
  <c r="BU28" i="2"/>
  <c r="L28" i="13" s="1"/>
  <c r="CD27" i="2"/>
  <c r="CC27" i="2"/>
  <c r="I40" i="35" s="1"/>
  <c r="CB27" i="2"/>
  <c r="M27" i="13" s="1"/>
  <c r="BW27" i="2"/>
  <c r="J40" i="34" s="1"/>
  <c r="BV27" i="2"/>
  <c r="I40" i="34" s="1"/>
  <c r="BU27" i="2"/>
  <c r="L27" i="13" s="1"/>
  <c r="CD26" i="2"/>
  <c r="CC26" i="2"/>
  <c r="I39" i="35" s="1"/>
  <c r="CB26" i="2"/>
  <c r="M26" i="13" s="1"/>
  <c r="BW26" i="2"/>
  <c r="J39" i="34" s="1"/>
  <c r="BV26" i="2"/>
  <c r="I39" i="34" s="1"/>
  <c r="BU26" i="2"/>
  <c r="L26" i="13" s="1"/>
  <c r="CD25" i="2"/>
  <c r="CC25" i="2"/>
  <c r="I38" i="35" s="1"/>
  <c r="CB25" i="2"/>
  <c r="M25" i="13" s="1"/>
  <c r="BW25" i="2"/>
  <c r="J38" i="34" s="1"/>
  <c r="BV25" i="2"/>
  <c r="I38" i="34" s="1"/>
  <c r="BU25" i="2"/>
  <c r="L25" i="13" s="1"/>
  <c r="CD24" i="2"/>
  <c r="J37" i="35" s="1"/>
  <c r="CC24" i="2"/>
  <c r="I37" i="35" s="1"/>
  <c r="CB24" i="2"/>
  <c r="M24" i="13" s="1"/>
  <c r="BW24" i="2"/>
  <c r="J37" i="34" s="1"/>
  <c r="BV24" i="2"/>
  <c r="I37" i="34" s="1"/>
  <c r="BU24" i="2"/>
  <c r="L24" i="13" s="1"/>
  <c r="CD23" i="2"/>
  <c r="J36" i="35" s="1"/>
  <c r="CC23" i="2"/>
  <c r="I36" i="35" s="1"/>
  <c r="CB23" i="2"/>
  <c r="M23" i="13" s="1"/>
  <c r="BW23" i="2"/>
  <c r="J36" i="34" s="1"/>
  <c r="BV23" i="2"/>
  <c r="I36" i="34" s="1"/>
  <c r="BU23" i="2"/>
  <c r="L23" i="13" s="1"/>
  <c r="CD22" i="2"/>
  <c r="J35" i="35" s="1"/>
  <c r="CC22" i="2"/>
  <c r="I35" i="35" s="1"/>
  <c r="CB22" i="2"/>
  <c r="M22" i="13" s="1"/>
  <c r="BW22" i="2"/>
  <c r="J35" i="34" s="1"/>
  <c r="BV22" i="2"/>
  <c r="I35" i="34" s="1"/>
  <c r="BU22" i="2"/>
  <c r="L22" i="13" s="1"/>
  <c r="CD21" i="2"/>
  <c r="J34" i="35" s="1"/>
  <c r="CC21" i="2"/>
  <c r="I34" i="35" s="1"/>
  <c r="CB21" i="2"/>
  <c r="M21" i="13" s="1"/>
  <c r="BW21" i="2"/>
  <c r="J34" i="34" s="1"/>
  <c r="BV21" i="2"/>
  <c r="I34" i="34" s="1"/>
  <c r="BU21" i="2"/>
  <c r="L21" i="13" s="1"/>
  <c r="CD20" i="2"/>
  <c r="CC20" i="2"/>
  <c r="I33" i="35" s="1"/>
  <c r="CB20" i="2"/>
  <c r="M20" i="13" s="1"/>
  <c r="BW20" i="2"/>
  <c r="J33" i="34" s="1"/>
  <c r="BV20" i="2"/>
  <c r="I33" i="34" s="1"/>
  <c r="BU20" i="2"/>
  <c r="L20" i="13" s="1"/>
  <c r="CD19" i="2"/>
  <c r="CC19" i="2"/>
  <c r="I32" i="35" s="1"/>
  <c r="CB19" i="2"/>
  <c r="M19" i="13" s="1"/>
  <c r="BW19" i="2"/>
  <c r="J32" i="34" s="1"/>
  <c r="BV19" i="2"/>
  <c r="I32" i="34" s="1"/>
  <c r="BU19" i="2"/>
  <c r="L19" i="13" s="1"/>
  <c r="CD18" i="2"/>
  <c r="CC18" i="2"/>
  <c r="I31" i="35" s="1"/>
  <c r="CB18" i="2"/>
  <c r="M18" i="13" s="1"/>
  <c r="BW18" i="2"/>
  <c r="J31" i="34" s="1"/>
  <c r="BV18" i="2"/>
  <c r="I31" i="34" s="1"/>
  <c r="BU18" i="2"/>
  <c r="L18" i="13" s="1"/>
  <c r="CD17" i="2"/>
  <c r="CC17" i="2"/>
  <c r="CB17" i="2"/>
  <c r="M17" i="13" s="1"/>
  <c r="BW17" i="2"/>
  <c r="J30" i="34" s="1"/>
  <c r="BV17" i="2"/>
  <c r="I30" i="34" s="1"/>
  <c r="BU17" i="2"/>
  <c r="L17" i="13" s="1"/>
  <c r="CD16" i="2"/>
  <c r="J29" i="35" s="1"/>
  <c r="CC16" i="2"/>
  <c r="I29" i="35" s="1"/>
  <c r="CB16" i="2"/>
  <c r="M16" i="13" s="1"/>
  <c r="BW16" i="2"/>
  <c r="J29" i="34" s="1"/>
  <c r="BV16" i="2"/>
  <c r="I29" i="34" s="1"/>
  <c r="BU16" i="2"/>
  <c r="L16" i="13" s="1"/>
  <c r="CD15" i="2"/>
  <c r="J28" i="35" s="1"/>
  <c r="CC15" i="2"/>
  <c r="I28" i="35" s="1"/>
  <c r="CB15" i="2"/>
  <c r="M15" i="13" s="1"/>
  <c r="BW15" i="2"/>
  <c r="J28" i="34" s="1"/>
  <c r="BV15" i="2"/>
  <c r="I28" i="34" s="1"/>
  <c r="BU15" i="2"/>
  <c r="L15" i="13" s="1"/>
  <c r="CD14" i="2"/>
  <c r="J27" i="35" s="1"/>
  <c r="CC14" i="2"/>
  <c r="I27" i="35" s="1"/>
  <c r="CB14" i="2"/>
  <c r="M14" i="13" s="1"/>
  <c r="BW14" i="2"/>
  <c r="J27" i="34" s="1"/>
  <c r="BV14" i="2"/>
  <c r="I27" i="34" s="1"/>
  <c r="BU14" i="2"/>
  <c r="L14" i="13" s="1"/>
  <c r="CD13" i="2"/>
  <c r="J26" i="35" s="1"/>
  <c r="CC13" i="2"/>
  <c r="CB13" i="2"/>
  <c r="M13" i="13" s="1"/>
  <c r="BW13" i="2"/>
  <c r="J26" i="34" s="1"/>
  <c r="BV13" i="2"/>
  <c r="I26" i="34" s="1"/>
  <c r="BU13" i="2"/>
  <c r="L13" i="13" s="1"/>
  <c r="CD12" i="2"/>
  <c r="J25" i="35" s="1"/>
  <c r="CC12" i="2"/>
  <c r="I25" i="35" s="1"/>
  <c r="CB12" i="2"/>
  <c r="M12" i="13" s="1"/>
  <c r="BW12" i="2"/>
  <c r="BV12" i="2"/>
  <c r="I25" i="34" s="1"/>
  <c r="BU12" i="2"/>
  <c r="L12" i="13" s="1"/>
  <c r="CD11" i="2"/>
  <c r="CC11" i="2"/>
  <c r="I24" i="35" s="1"/>
  <c r="CB11" i="2"/>
  <c r="M11" i="13" s="1"/>
  <c r="BW11" i="2"/>
  <c r="J24" i="34" s="1"/>
  <c r="BV11" i="2"/>
  <c r="I24" i="34" s="1"/>
  <c r="BU11" i="2"/>
  <c r="L11" i="13" s="1"/>
  <c r="AN37" i="26"/>
  <c r="AN38" i="26"/>
  <c r="AN39" i="26"/>
  <c r="AN40" i="26"/>
  <c r="AN41" i="26"/>
  <c r="AN42" i="26"/>
  <c r="AN43" i="26"/>
  <c r="AN44" i="26"/>
  <c r="AN45" i="26"/>
  <c r="AN46" i="26"/>
  <c r="AN47" i="26"/>
  <c r="AN48" i="26"/>
  <c r="F49" i="33"/>
  <c r="F48" i="33"/>
  <c r="F47" i="33"/>
  <c r="F46" i="33"/>
  <c r="F45" i="33"/>
  <c r="F44" i="33"/>
  <c r="F43" i="33"/>
  <c r="F42" i="33"/>
  <c r="F41" i="33"/>
  <c r="F40" i="33"/>
  <c r="F39" i="33"/>
  <c r="F38" i="33"/>
  <c r="F37" i="33"/>
  <c r="F36" i="33"/>
  <c r="F35" i="33"/>
  <c r="F34" i="33"/>
  <c r="F33" i="33"/>
  <c r="F32" i="33"/>
  <c r="F31" i="33"/>
  <c r="F30" i="33"/>
  <c r="F29" i="33"/>
  <c r="F28" i="33"/>
  <c r="F27" i="33"/>
  <c r="F26" i="33"/>
  <c r="F25" i="33"/>
  <c r="F24" i="33"/>
  <c r="D49" i="33"/>
  <c r="D48" i="33"/>
  <c r="D47" i="33"/>
  <c r="D46" i="33"/>
  <c r="D45" i="33"/>
  <c r="D44" i="33"/>
  <c r="D43" i="33"/>
  <c r="D42" i="33"/>
  <c r="D41" i="33"/>
  <c r="D40" i="33"/>
  <c r="D39" i="33"/>
  <c r="D38" i="33"/>
  <c r="D37" i="33"/>
  <c r="D36" i="33"/>
  <c r="D35" i="33"/>
  <c r="D34" i="33"/>
  <c r="D33" i="33"/>
  <c r="D32" i="33"/>
  <c r="D31" i="33"/>
  <c r="D30" i="33"/>
  <c r="D29" i="33"/>
  <c r="D28" i="33"/>
  <c r="D27" i="33"/>
  <c r="D26" i="33"/>
  <c r="D25" i="33"/>
  <c r="D24" i="33"/>
  <c r="F10" i="33"/>
  <c r="M57" i="33"/>
  <c r="L57" i="33"/>
  <c r="F56" i="33"/>
  <c r="D56" i="33"/>
  <c r="F55" i="33"/>
  <c r="D55" i="33"/>
  <c r="F54" i="33"/>
  <c r="D54" i="33"/>
  <c r="F53" i="33"/>
  <c r="D53" i="33"/>
  <c r="F52" i="33"/>
  <c r="D52" i="33"/>
  <c r="F51" i="33"/>
  <c r="D51" i="33"/>
  <c r="F50" i="33"/>
  <c r="D50" i="33"/>
  <c r="F56" i="32"/>
  <c r="F55" i="32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D56" i="32"/>
  <c r="D55" i="32"/>
  <c r="D54" i="32"/>
  <c r="D53" i="32"/>
  <c r="D52" i="32"/>
  <c r="D51" i="32"/>
  <c r="D50" i="32"/>
  <c r="D49" i="32"/>
  <c r="D48" i="32"/>
  <c r="D47" i="32"/>
  <c r="D46" i="32"/>
  <c r="D45" i="32"/>
  <c r="D44" i="32"/>
  <c r="D43" i="32"/>
  <c r="D42" i="32"/>
  <c r="D41" i="32"/>
  <c r="D40" i="32"/>
  <c r="D39" i="32"/>
  <c r="D38" i="32"/>
  <c r="D37" i="32"/>
  <c r="D36" i="32"/>
  <c r="D35" i="32"/>
  <c r="D34" i="32"/>
  <c r="D33" i="32"/>
  <c r="D32" i="32"/>
  <c r="D31" i="32"/>
  <c r="D30" i="32"/>
  <c r="D29" i="32"/>
  <c r="D28" i="32"/>
  <c r="D27" i="32"/>
  <c r="D26" i="32"/>
  <c r="D25" i="32"/>
  <c r="D24" i="32"/>
  <c r="F10" i="32"/>
  <c r="L35" i="21"/>
  <c r="M35" i="21"/>
  <c r="L36" i="21"/>
  <c r="M36" i="21"/>
  <c r="L37" i="21"/>
  <c r="M37" i="21"/>
  <c r="L38" i="21"/>
  <c r="M38" i="21"/>
  <c r="L39" i="21"/>
  <c r="M39" i="21"/>
  <c r="L40" i="21"/>
  <c r="M40" i="21"/>
  <c r="L41" i="21"/>
  <c r="M41" i="21"/>
  <c r="L42" i="21"/>
  <c r="M42" i="21"/>
  <c r="L43" i="21"/>
  <c r="M43" i="21"/>
  <c r="L44" i="21"/>
  <c r="M44" i="21"/>
  <c r="L45" i="21"/>
  <c r="M45" i="21"/>
  <c r="L46" i="21"/>
  <c r="M46" i="21"/>
  <c r="K47" i="24"/>
  <c r="J47" i="24"/>
  <c r="K46" i="24"/>
  <c r="J46" i="24"/>
  <c r="K45" i="24"/>
  <c r="J45" i="24"/>
  <c r="K44" i="24"/>
  <c r="J44" i="24"/>
  <c r="K43" i="24"/>
  <c r="J43" i="24"/>
  <c r="K42" i="24"/>
  <c r="J42" i="24"/>
  <c r="K41" i="24"/>
  <c r="J41" i="24"/>
  <c r="K40" i="24"/>
  <c r="J40" i="24"/>
  <c r="K39" i="24"/>
  <c r="J39" i="24"/>
  <c r="K38" i="24"/>
  <c r="J38" i="24"/>
  <c r="K37" i="24"/>
  <c r="J37" i="24"/>
  <c r="K36" i="24"/>
  <c r="J36" i="24"/>
  <c r="K35" i="24"/>
  <c r="J35" i="24"/>
  <c r="K34" i="24"/>
  <c r="J34" i="24"/>
  <c r="K33" i="24"/>
  <c r="J33" i="24"/>
  <c r="K32" i="24"/>
  <c r="J32" i="24"/>
  <c r="K31" i="24"/>
  <c r="J31" i="24"/>
  <c r="K30" i="24"/>
  <c r="J30" i="24"/>
  <c r="K29" i="24"/>
  <c r="J29" i="24"/>
  <c r="K28" i="24"/>
  <c r="J28" i="24"/>
  <c r="K27" i="24"/>
  <c r="J27" i="24"/>
  <c r="K26" i="24"/>
  <c r="J26" i="24"/>
  <c r="K25" i="24"/>
  <c r="J25" i="24"/>
  <c r="K24" i="24"/>
  <c r="J24" i="24"/>
  <c r="K23" i="24"/>
  <c r="J23" i="24"/>
  <c r="K22" i="24"/>
  <c r="J22" i="24"/>
  <c r="K21" i="24"/>
  <c r="J21" i="24"/>
  <c r="K20" i="24"/>
  <c r="J20" i="24"/>
  <c r="K19" i="24"/>
  <c r="J19" i="24"/>
  <c r="K18" i="24"/>
  <c r="J18" i="24"/>
  <c r="K17" i="24"/>
  <c r="J17" i="24"/>
  <c r="K16" i="24"/>
  <c r="J16" i="24"/>
  <c r="K15" i="24"/>
  <c r="J15" i="24"/>
  <c r="D35" i="24"/>
  <c r="E35" i="24"/>
  <c r="F35" i="24"/>
  <c r="G35" i="24"/>
  <c r="H35" i="24"/>
  <c r="I35" i="24"/>
  <c r="D36" i="24"/>
  <c r="E36" i="24"/>
  <c r="F36" i="24"/>
  <c r="G36" i="24"/>
  <c r="H36" i="24"/>
  <c r="I36" i="24"/>
  <c r="D37" i="24"/>
  <c r="E37" i="24"/>
  <c r="F37" i="24"/>
  <c r="G37" i="24"/>
  <c r="H37" i="24"/>
  <c r="I37" i="24"/>
  <c r="D38" i="24"/>
  <c r="E38" i="24"/>
  <c r="F38" i="24"/>
  <c r="G38" i="24"/>
  <c r="H38" i="24"/>
  <c r="I38" i="24"/>
  <c r="D39" i="24"/>
  <c r="E39" i="24"/>
  <c r="F39" i="24"/>
  <c r="G39" i="24"/>
  <c r="H39" i="24"/>
  <c r="I39" i="24"/>
  <c r="D40" i="24"/>
  <c r="E40" i="24"/>
  <c r="F40" i="24"/>
  <c r="G40" i="24"/>
  <c r="H40" i="24"/>
  <c r="I40" i="24"/>
  <c r="D41" i="24"/>
  <c r="E41" i="24"/>
  <c r="F41" i="24"/>
  <c r="G41" i="24"/>
  <c r="H41" i="24"/>
  <c r="I41" i="24"/>
  <c r="D42" i="24"/>
  <c r="E42" i="24"/>
  <c r="F42" i="24"/>
  <c r="G42" i="24"/>
  <c r="H42" i="24"/>
  <c r="I42" i="24"/>
  <c r="D43" i="24"/>
  <c r="E43" i="24"/>
  <c r="F43" i="24"/>
  <c r="G43" i="24"/>
  <c r="H43" i="24"/>
  <c r="I43" i="24"/>
  <c r="D44" i="24"/>
  <c r="E44" i="24"/>
  <c r="F44" i="24"/>
  <c r="G44" i="24"/>
  <c r="H44" i="24"/>
  <c r="I44" i="24"/>
  <c r="D45" i="24"/>
  <c r="E45" i="24"/>
  <c r="F45" i="24"/>
  <c r="G45" i="24"/>
  <c r="H45" i="24"/>
  <c r="I45" i="24"/>
  <c r="D46" i="24"/>
  <c r="E46" i="24"/>
  <c r="F46" i="24"/>
  <c r="G46" i="24"/>
  <c r="H46" i="24"/>
  <c r="I46" i="24"/>
  <c r="D47" i="24"/>
  <c r="E47" i="24"/>
  <c r="F47" i="24"/>
  <c r="G47" i="24"/>
  <c r="H47" i="24"/>
  <c r="I47" i="24"/>
  <c r="D32" i="13"/>
  <c r="E32" i="13"/>
  <c r="F32" i="13"/>
  <c r="G32" i="13"/>
  <c r="H32" i="13"/>
  <c r="I32" i="13"/>
  <c r="D33" i="13"/>
  <c r="E33" i="13"/>
  <c r="F33" i="13"/>
  <c r="G33" i="13"/>
  <c r="H33" i="13"/>
  <c r="I33" i="13"/>
  <c r="D34" i="13"/>
  <c r="E34" i="13"/>
  <c r="F34" i="13"/>
  <c r="G34" i="13"/>
  <c r="H34" i="13"/>
  <c r="I34" i="13"/>
  <c r="D35" i="13"/>
  <c r="E35" i="13"/>
  <c r="F35" i="13"/>
  <c r="G35" i="13"/>
  <c r="H35" i="13"/>
  <c r="I35" i="13"/>
  <c r="D36" i="13"/>
  <c r="E36" i="13"/>
  <c r="F36" i="13"/>
  <c r="G36" i="13"/>
  <c r="H36" i="13"/>
  <c r="I36" i="13"/>
  <c r="D37" i="13"/>
  <c r="E37" i="13"/>
  <c r="F37" i="13"/>
  <c r="G37" i="13"/>
  <c r="H37" i="13"/>
  <c r="I37" i="13"/>
  <c r="D38" i="13"/>
  <c r="E38" i="13"/>
  <c r="F38" i="13"/>
  <c r="G38" i="13"/>
  <c r="H38" i="13"/>
  <c r="I38" i="13"/>
  <c r="D39" i="13"/>
  <c r="E39" i="13"/>
  <c r="F39" i="13"/>
  <c r="G39" i="13"/>
  <c r="H39" i="13"/>
  <c r="I39" i="13"/>
  <c r="D40" i="13"/>
  <c r="E40" i="13"/>
  <c r="F40" i="13"/>
  <c r="G40" i="13"/>
  <c r="H40" i="13"/>
  <c r="I40" i="13"/>
  <c r="D41" i="13"/>
  <c r="E41" i="13"/>
  <c r="F41" i="13"/>
  <c r="G41" i="13"/>
  <c r="H41" i="13"/>
  <c r="I41" i="13"/>
  <c r="D42" i="13"/>
  <c r="E42" i="13"/>
  <c r="F42" i="13"/>
  <c r="G42" i="13"/>
  <c r="H42" i="13"/>
  <c r="I42" i="13"/>
  <c r="D43" i="13"/>
  <c r="E43" i="13"/>
  <c r="F43" i="13"/>
  <c r="G43" i="13"/>
  <c r="H43" i="13"/>
  <c r="I43" i="13"/>
  <c r="BM44" i="2"/>
  <c r="BL44" i="2"/>
  <c r="J18" i="7" s="1"/>
  <c r="N18" i="7" s="1"/>
  <c r="BF44" i="2"/>
  <c r="BE44" i="2"/>
  <c r="J17" i="7" s="1"/>
  <c r="N17" i="7" s="1"/>
  <c r="D45" i="21"/>
  <c r="D41" i="21"/>
  <c r="BN32" i="2"/>
  <c r="K32" i="13" s="1"/>
  <c r="BN33" i="2"/>
  <c r="K33" i="13" s="1"/>
  <c r="BN34" i="2"/>
  <c r="K34" i="13" s="1"/>
  <c r="BN35" i="2"/>
  <c r="K35" i="13" s="1"/>
  <c r="BN36" i="2"/>
  <c r="K36" i="13" s="1"/>
  <c r="BN37" i="2"/>
  <c r="K37" i="13" s="1"/>
  <c r="BN38" i="2"/>
  <c r="K38" i="13" s="1"/>
  <c r="BN39" i="2"/>
  <c r="K39" i="13" s="1"/>
  <c r="BN40" i="2"/>
  <c r="K40" i="13" s="1"/>
  <c r="BN41" i="2"/>
  <c r="K41" i="13" s="1"/>
  <c r="BN42" i="2"/>
  <c r="K42" i="13" s="1"/>
  <c r="BN43" i="2"/>
  <c r="K43" i="13" s="1"/>
  <c r="BG32" i="2"/>
  <c r="J32" i="13" s="1"/>
  <c r="BG33" i="2"/>
  <c r="J33" i="13" s="1"/>
  <c r="BG34" i="2"/>
  <c r="J34" i="13" s="1"/>
  <c r="BG35" i="2"/>
  <c r="J35" i="13" s="1"/>
  <c r="BG36" i="2"/>
  <c r="J36" i="13" s="1"/>
  <c r="BG37" i="2"/>
  <c r="J37" i="13" s="1"/>
  <c r="BG38" i="2"/>
  <c r="J38" i="13" s="1"/>
  <c r="BG39" i="2"/>
  <c r="J39" i="13" s="1"/>
  <c r="BG40" i="2"/>
  <c r="J40" i="13" s="1"/>
  <c r="BG41" i="2"/>
  <c r="J41" i="13" s="1"/>
  <c r="BG42" i="2"/>
  <c r="J42" i="13" s="1"/>
  <c r="BG43" i="2"/>
  <c r="J43" i="13" s="1"/>
  <c r="BP43" i="2"/>
  <c r="M43" i="13" s="1"/>
  <c r="BO43" i="2"/>
  <c r="BP42" i="2"/>
  <c r="M42" i="13" s="1"/>
  <c r="BO42" i="2"/>
  <c r="BP41" i="2"/>
  <c r="M41" i="13" s="1"/>
  <c r="BO41" i="2"/>
  <c r="BP40" i="2"/>
  <c r="M40" i="13" s="1"/>
  <c r="BO40" i="2"/>
  <c r="BP39" i="2"/>
  <c r="M39" i="13" s="1"/>
  <c r="BO39" i="2"/>
  <c r="BP38" i="2"/>
  <c r="M38" i="13" s="1"/>
  <c r="BO38" i="2"/>
  <c r="BP37" i="2"/>
  <c r="BO37" i="2"/>
  <c r="BP36" i="2"/>
  <c r="J49" i="33" s="1"/>
  <c r="BO36" i="2"/>
  <c r="I49" i="33" s="1"/>
  <c r="BP35" i="2"/>
  <c r="J48" i="33" s="1"/>
  <c r="BO35" i="2"/>
  <c r="BP34" i="2"/>
  <c r="J47" i="33" s="1"/>
  <c r="BO34" i="2"/>
  <c r="BP33" i="2"/>
  <c r="J46" i="33" s="1"/>
  <c r="BO33" i="2"/>
  <c r="BP32" i="2"/>
  <c r="J45" i="33" s="1"/>
  <c r="BO32" i="2"/>
  <c r="I45" i="33" s="1"/>
  <c r="BP31" i="2"/>
  <c r="J44" i="33" s="1"/>
  <c r="BO31" i="2"/>
  <c r="BP30" i="2"/>
  <c r="J43" i="33" s="1"/>
  <c r="BO30" i="2"/>
  <c r="BP29" i="2"/>
  <c r="J42" i="33" s="1"/>
  <c r="BO29" i="2"/>
  <c r="BP28" i="2"/>
  <c r="J41" i="33" s="1"/>
  <c r="BO28" i="2"/>
  <c r="I41" i="33" s="1"/>
  <c r="BP27" i="2"/>
  <c r="J40" i="33" s="1"/>
  <c r="BO27" i="2"/>
  <c r="I40" i="33" s="1"/>
  <c r="BP26" i="2"/>
  <c r="J39" i="33" s="1"/>
  <c r="BO26" i="2"/>
  <c r="BP25" i="2"/>
  <c r="J38" i="33" s="1"/>
  <c r="BO25" i="2"/>
  <c r="BP24" i="2"/>
  <c r="J37" i="33" s="1"/>
  <c r="BO24" i="2"/>
  <c r="I37" i="33" s="1"/>
  <c r="BP23" i="2"/>
  <c r="J36" i="33" s="1"/>
  <c r="BO23" i="2"/>
  <c r="BP22" i="2"/>
  <c r="J35" i="33" s="1"/>
  <c r="BO22" i="2"/>
  <c r="BP21" i="2"/>
  <c r="J34" i="33" s="1"/>
  <c r="BO21" i="2"/>
  <c r="BP20" i="2"/>
  <c r="J33" i="33" s="1"/>
  <c r="BO20" i="2"/>
  <c r="BP19" i="2"/>
  <c r="J32" i="33" s="1"/>
  <c r="BO19" i="2"/>
  <c r="I32" i="33" s="1"/>
  <c r="BP18" i="2"/>
  <c r="J31" i="33" s="1"/>
  <c r="BO18" i="2"/>
  <c r="BP17" i="2"/>
  <c r="J30" i="33" s="1"/>
  <c r="BO17" i="2"/>
  <c r="BP16" i="2"/>
  <c r="J29" i="33" s="1"/>
  <c r="BO16" i="2"/>
  <c r="I29" i="33" s="1"/>
  <c r="BP15" i="2"/>
  <c r="J28" i="33" s="1"/>
  <c r="BO15" i="2"/>
  <c r="BP14" i="2"/>
  <c r="J27" i="33" s="1"/>
  <c r="BO14" i="2"/>
  <c r="BP13" i="2"/>
  <c r="J26" i="33" s="1"/>
  <c r="BO13" i="2"/>
  <c r="BP12" i="2"/>
  <c r="J25" i="33" s="1"/>
  <c r="BO12" i="2"/>
  <c r="I25" i="33" s="1"/>
  <c r="BP11" i="2"/>
  <c r="J24" i="33" s="1"/>
  <c r="BO11" i="2"/>
  <c r="I24" i="33" s="1"/>
  <c r="BI43" i="2"/>
  <c r="BH43" i="2"/>
  <c r="BI42" i="2"/>
  <c r="BH42" i="2"/>
  <c r="BI41" i="2"/>
  <c r="BH41" i="2"/>
  <c r="BI40" i="2"/>
  <c r="BH40" i="2"/>
  <c r="BI39" i="2"/>
  <c r="BH39" i="2"/>
  <c r="BI38" i="2"/>
  <c r="BH38" i="2"/>
  <c r="BI37" i="2"/>
  <c r="BH37" i="2"/>
  <c r="BI36" i="2"/>
  <c r="BH36" i="2"/>
  <c r="BI35" i="2"/>
  <c r="BH35" i="2"/>
  <c r="BI34" i="2"/>
  <c r="BH34" i="2"/>
  <c r="BI33" i="2"/>
  <c r="BH33" i="2"/>
  <c r="BI32" i="2"/>
  <c r="BH32" i="2"/>
  <c r="BI31" i="2"/>
  <c r="BH31" i="2"/>
  <c r="BI30" i="2"/>
  <c r="J43" i="32" s="1"/>
  <c r="BH30" i="2"/>
  <c r="BI29" i="2"/>
  <c r="J42" i="32" s="1"/>
  <c r="BH29" i="2"/>
  <c r="I42" i="32" s="1"/>
  <c r="BI28" i="2"/>
  <c r="J41" i="32" s="1"/>
  <c r="BH28" i="2"/>
  <c r="BI27" i="2"/>
  <c r="J40" i="32" s="1"/>
  <c r="BH27" i="2"/>
  <c r="BI26" i="2"/>
  <c r="J39" i="32" s="1"/>
  <c r="BH26" i="2"/>
  <c r="BI25" i="2"/>
  <c r="J38" i="32" s="1"/>
  <c r="BH25" i="2"/>
  <c r="BI24" i="2"/>
  <c r="J37" i="32" s="1"/>
  <c r="BH24" i="2"/>
  <c r="I37" i="32" s="1"/>
  <c r="BI23" i="2"/>
  <c r="J36" i="32" s="1"/>
  <c r="BH23" i="2"/>
  <c r="BI22" i="2"/>
  <c r="J35" i="32" s="1"/>
  <c r="BH22" i="2"/>
  <c r="BI21" i="2"/>
  <c r="J34" i="32" s="1"/>
  <c r="BH21" i="2"/>
  <c r="I34" i="32" s="1"/>
  <c r="BI20" i="2"/>
  <c r="J33" i="32" s="1"/>
  <c r="BH20" i="2"/>
  <c r="BI19" i="2"/>
  <c r="J32" i="32" s="1"/>
  <c r="BH19" i="2"/>
  <c r="BI18" i="2"/>
  <c r="J31" i="32" s="1"/>
  <c r="BH18" i="2"/>
  <c r="BI17" i="2"/>
  <c r="J30" i="32" s="1"/>
  <c r="BH17" i="2"/>
  <c r="BI16" i="2"/>
  <c r="J29" i="32" s="1"/>
  <c r="BH16" i="2"/>
  <c r="BI15" i="2"/>
  <c r="J28" i="32" s="1"/>
  <c r="BH15" i="2"/>
  <c r="BI14" i="2"/>
  <c r="J27" i="32" s="1"/>
  <c r="BH14" i="2"/>
  <c r="BI13" i="2"/>
  <c r="J26" i="32" s="1"/>
  <c r="BH13" i="2"/>
  <c r="I26" i="32" s="1"/>
  <c r="BI12" i="2"/>
  <c r="BH12" i="2"/>
  <c r="I25" i="32" s="1"/>
  <c r="BI11" i="2"/>
  <c r="J24" i="32" s="1"/>
  <c r="BH11" i="2"/>
  <c r="BN31" i="2"/>
  <c r="K31" i="13" s="1"/>
  <c r="BN30" i="2"/>
  <c r="K30" i="13" s="1"/>
  <c r="BN29" i="2"/>
  <c r="K29" i="13" s="1"/>
  <c r="BN28" i="2"/>
  <c r="K28" i="13" s="1"/>
  <c r="BN27" i="2"/>
  <c r="K27" i="13" s="1"/>
  <c r="BN26" i="2"/>
  <c r="K26" i="13" s="1"/>
  <c r="BN25" i="2"/>
  <c r="K25" i="13" s="1"/>
  <c r="BN24" i="2"/>
  <c r="K24" i="13" s="1"/>
  <c r="BN23" i="2"/>
  <c r="K23" i="13" s="1"/>
  <c r="BN22" i="2"/>
  <c r="K22" i="13" s="1"/>
  <c r="BN21" i="2"/>
  <c r="K21" i="13" s="1"/>
  <c r="BN20" i="2"/>
  <c r="K20" i="13" s="1"/>
  <c r="BN19" i="2"/>
  <c r="K19" i="13" s="1"/>
  <c r="BN18" i="2"/>
  <c r="K18" i="13" s="1"/>
  <c r="BN17" i="2"/>
  <c r="K17" i="13" s="1"/>
  <c r="BN16" i="2"/>
  <c r="K16" i="13" s="1"/>
  <c r="BN15" i="2"/>
  <c r="K15" i="13" s="1"/>
  <c r="BN14" i="2"/>
  <c r="K14" i="13" s="1"/>
  <c r="BN13" i="2"/>
  <c r="K13" i="13" s="1"/>
  <c r="BN12" i="2"/>
  <c r="K12" i="13" s="1"/>
  <c r="BN11" i="2"/>
  <c r="K11" i="13" s="1"/>
  <c r="BK11" i="2"/>
  <c r="BK12" i="2" s="1"/>
  <c r="BK13" i="2" s="1"/>
  <c r="BK14" i="2" s="1"/>
  <c r="BK15" i="2" s="1"/>
  <c r="BK16" i="2" s="1"/>
  <c r="BK17" i="2" s="1"/>
  <c r="BK18" i="2" s="1"/>
  <c r="BK19" i="2" s="1"/>
  <c r="BK20" i="2" s="1"/>
  <c r="BK21" i="2" s="1"/>
  <c r="BK22" i="2" s="1"/>
  <c r="BK23" i="2" s="1"/>
  <c r="BK24" i="2" s="1"/>
  <c r="BK25" i="2" s="1"/>
  <c r="BK26" i="2" s="1"/>
  <c r="BK27" i="2" s="1"/>
  <c r="BK28" i="2" s="1"/>
  <c r="BK29" i="2" s="1"/>
  <c r="BK30" i="2" s="1"/>
  <c r="BK31" i="2" s="1"/>
  <c r="BK32" i="2" s="1"/>
  <c r="BK33" i="2" s="1"/>
  <c r="BK34" i="2" s="1"/>
  <c r="BK35" i="2" s="1"/>
  <c r="BK36" i="2" s="1"/>
  <c r="BK37" i="2" s="1"/>
  <c r="BK38" i="2" s="1"/>
  <c r="BK39" i="2" s="1"/>
  <c r="BK40" i="2" s="1"/>
  <c r="BK41" i="2" s="1"/>
  <c r="BK42" i="2" s="1"/>
  <c r="BK43" i="2" s="1"/>
  <c r="BG31" i="2"/>
  <c r="J31" i="13" s="1"/>
  <c r="BG30" i="2"/>
  <c r="J30" i="13" s="1"/>
  <c r="BG29" i="2"/>
  <c r="J29" i="13" s="1"/>
  <c r="BG28" i="2"/>
  <c r="J28" i="13" s="1"/>
  <c r="BG27" i="2"/>
  <c r="J27" i="13" s="1"/>
  <c r="BG26" i="2"/>
  <c r="J26" i="13" s="1"/>
  <c r="BG25" i="2"/>
  <c r="J25" i="13" s="1"/>
  <c r="BG24" i="2"/>
  <c r="J24" i="13" s="1"/>
  <c r="BG23" i="2"/>
  <c r="J23" i="13" s="1"/>
  <c r="BG22" i="2"/>
  <c r="J22" i="13" s="1"/>
  <c r="BG21" i="2"/>
  <c r="J21" i="13" s="1"/>
  <c r="BG20" i="2"/>
  <c r="J20" i="13" s="1"/>
  <c r="BG19" i="2"/>
  <c r="J19" i="13" s="1"/>
  <c r="BG18" i="2"/>
  <c r="J18" i="13" s="1"/>
  <c r="BG17" i="2"/>
  <c r="J17" i="13" s="1"/>
  <c r="BG16" i="2"/>
  <c r="J16" i="13" s="1"/>
  <c r="BG15" i="2"/>
  <c r="J15" i="13" s="1"/>
  <c r="BG14" i="2"/>
  <c r="J14" i="13" s="1"/>
  <c r="BG13" i="2"/>
  <c r="J13" i="13" s="1"/>
  <c r="BG12" i="2"/>
  <c r="J12" i="13" s="1"/>
  <c r="BG11" i="2"/>
  <c r="J11" i="13" s="1"/>
  <c r="M44" i="31"/>
  <c r="L44" i="31"/>
  <c r="J44" i="31"/>
  <c r="I44" i="31"/>
  <c r="F10" i="31"/>
  <c r="F44" i="31"/>
  <c r="F43" i="31"/>
  <c r="F42" i="31"/>
  <c r="F41" i="31"/>
  <c r="F40" i="31"/>
  <c r="F39" i="31"/>
  <c r="F38" i="31"/>
  <c r="F37" i="31"/>
  <c r="F36" i="31"/>
  <c r="F35" i="31"/>
  <c r="F34" i="31"/>
  <c r="F33" i="31"/>
  <c r="F32" i="31"/>
  <c r="F31" i="31"/>
  <c r="F30" i="31"/>
  <c r="F29" i="31"/>
  <c r="F28" i="31"/>
  <c r="F27" i="31"/>
  <c r="F26" i="31"/>
  <c r="F25" i="31"/>
  <c r="F24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I34" i="24"/>
  <c r="I33" i="24"/>
  <c r="I32" i="24"/>
  <c r="I31" i="24"/>
  <c r="I30" i="24"/>
  <c r="I29" i="24"/>
  <c r="I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31" i="13"/>
  <c r="AA17" i="26" l="1"/>
  <c r="G24" i="37"/>
  <c r="G28" i="36"/>
  <c r="G36" i="36"/>
  <c r="G44" i="36"/>
  <c r="G52" i="36"/>
  <c r="G35" i="36"/>
  <c r="G26" i="37"/>
  <c r="G34" i="37"/>
  <c r="G32" i="37"/>
  <c r="G56" i="37"/>
  <c r="G50" i="36"/>
  <c r="U41" i="24"/>
  <c r="U37" i="24"/>
  <c r="G54" i="35"/>
  <c r="U36" i="24"/>
  <c r="U40" i="24"/>
  <c r="G26" i="36"/>
  <c r="G34" i="36"/>
  <c r="G42" i="36"/>
  <c r="U38" i="24"/>
  <c r="G36" i="37"/>
  <c r="U39" i="24"/>
  <c r="U35" i="24"/>
  <c r="G39" i="37"/>
  <c r="G47" i="37"/>
  <c r="O48" i="24"/>
  <c r="U35" i="13"/>
  <c r="U36" i="13"/>
  <c r="U32" i="13"/>
  <c r="U34" i="13"/>
  <c r="U37" i="13"/>
  <c r="U33" i="13"/>
  <c r="AA21" i="26"/>
  <c r="AA25" i="26"/>
  <c r="AA29" i="26"/>
  <c r="EM33" i="2"/>
  <c r="H36" i="21" s="1"/>
  <c r="EM37" i="2"/>
  <c r="H40" i="21" s="1"/>
  <c r="EN37" i="2"/>
  <c r="EX37" i="2" s="1"/>
  <c r="Q40" i="21" s="1"/>
  <c r="J49" i="32"/>
  <c r="EN36" i="2"/>
  <c r="I39" i="21" s="1"/>
  <c r="I54" i="35"/>
  <c r="EM41" i="2"/>
  <c r="J46" i="32"/>
  <c r="EN33" i="2"/>
  <c r="EX33" i="2" s="1"/>
  <c r="Q36" i="21" s="1"/>
  <c r="J54" i="35"/>
  <c r="EN41" i="2"/>
  <c r="J45" i="32"/>
  <c r="EN32" i="2"/>
  <c r="I35" i="21" s="1"/>
  <c r="J53" i="33"/>
  <c r="EN40" i="2"/>
  <c r="EX40" i="2" s="1"/>
  <c r="Q43" i="21" s="1"/>
  <c r="J47" i="32"/>
  <c r="EN34" i="2"/>
  <c r="I37" i="21" s="1"/>
  <c r="EN38" i="2"/>
  <c r="I41" i="21" s="1"/>
  <c r="L42" i="13"/>
  <c r="U42" i="13" s="1"/>
  <c r="EN42" i="2"/>
  <c r="EM34" i="2"/>
  <c r="EW34" i="2" s="1"/>
  <c r="EM31" i="2"/>
  <c r="EM35" i="2"/>
  <c r="EW35" i="2" s="1"/>
  <c r="I52" i="35"/>
  <c r="EM39" i="2"/>
  <c r="EW39" i="2" s="1"/>
  <c r="I56" i="35"/>
  <c r="EM43" i="2"/>
  <c r="J44" i="32"/>
  <c r="EN31" i="2"/>
  <c r="J48" i="32"/>
  <c r="EN35" i="2"/>
  <c r="I38" i="21" s="1"/>
  <c r="J52" i="35"/>
  <c r="EN39" i="2"/>
  <c r="J56" i="35"/>
  <c r="EN43" i="2"/>
  <c r="I46" i="21" s="1"/>
  <c r="EM38" i="2"/>
  <c r="EM42" i="2"/>
  <c r="EW42" i="2" s="1"/>
  <c r="EM32" i="2"/>
  <c r="EW32" i="2" s="1"/>
  <c r="EM36" i="2"/>
  <c r="H39" i="21" s="1"/>
  <c r="I53" i="33"/>
  <c r="EM40" i="2"/>
  <c r="H43" i="21" s="1"/>
  <c r="G55" i="34"/>
  <c r="AA18" i="26"/>
  <c r="AA22" i="26"/>
  <c r="AA26" i="26"/>
  <c r="AA30" i="26"/>
  <c r="AA34" i="26"/>
  <c r="AA38" i="26"/>
  <c r="AA41" i="26"/>
  <c r="Y39" i="26"/>
  <c r="Y43" i="26"/>
  <c r="G30" i="34"/>
  <c r="G38" i="34"/>
  <c r="G46" i="34"/>
  <c r="AA33" i="26"/>
  <c r="AA37" i="26"/>
  <c r="AA24" i="26"/>
  <c r="AA28" i="26"/>
  <c r="AA42" i="26"/>
  <c r="G32" i="34"/>
  <c r="G40" i="34"/>
  <c r="G38" i="35"/>
  <c r="G51" i="35"/>
  <c r="G31" i="35"/>
  <c r="G47" i="35"/>
  <c r="G35" i="35"/>
  <c r="AA16" i="26"/>
  <c r="AA20" i="26"/>
  <c r="AA19" i="26"/>
  <c r="AA23" i="26"/>
  <c r="AA27" i="26"/>
  <c r="AA31" i="26"/>
  <c r="AA35" i="26"/>
  <c r="AA39" i="26"/>
  <c r="N41" i="21"/>
  <c r="W23" i="26"/>
  <c r="W31" i="26"/>
  <c r="W39" i="26"/>
  <c r="G56" i="34"/>
  <c r="Y20" i="26"/>
  <c r="Y28" i="26"/>
  <c r="Y36" i="26"/>
  <c r="U49" i="26"/>
  <c r="W22" i="26"/>
  <c r="W30" i="26"/>
  <c r="W38" i="26"/>
  <c r="Y19" i="26"/>
  <c r="Y23" i="26"/>
  <c r="Y27" i="26"/>
  <c r="Y31" i="26"/>
  <c r="Y35" i="26"/>
  <c r="AA32" i="26"/>
  <c r="AA36" i="26"/>
  <c r="AA40" i="26"/>
  <c r="G45" i="33"/>
  <c r="W37" i="26"/>
  <c r="W41" i="26"/>
  <c r="Y22" i="26"/>
  <c r="Y30" i="26"/>
  <c r="Y38" i="26"/>
  <c r="AA43" i="26"/>
  <c r="G29" i="37"/>
  <c r="G24" i="35"/>
  <c r="G32" i="35"/>
  <c r="G40" i="35"/>
  <c r="G48" i="35"/>
  <c r="Y21" i="26"/>
  <c r="Y29" i="26"/>
  <c r="Y37" i="26"/>
  <c r="S25" i="26"/>
  <c r="I27" i="36"/>
  <c r="I31" i="36"/>
  <c r="I35" i="36"/>
  <c r="I39" i="36"/>
  <c r="I43" i="36"/>
  <c r="I47" i="36"/>
  <c r="I51" i="36"/>
  <c r="Y47" i="26"/>
  <c r="G24" i="34"/>
  <c r="G48" i="34"/>
  <c r="G30" i="35"/>
  <c r="G46" i="35"/>
  <c r="G33" i="35"/>
  <c r="Y16" i="26"/>
  <c r="Y24" i="26"/>
  <c r="Y32" i="26"/>
  <c r="Y40" i="26"/>
  <c r="N35" i="21"/>
  <c r="W25" i="26"/>
  <c r="W19" i="26"/>
  <c r="I28" i="36"/>
  <c r="I36" i="36"/>
  <c r="I44" i="36"/>
  <c r="G41" i="37"/>
  <c r="Y44" i="26"/>
  <c r="Y48" i="26"/>
  <c r="Y17" i="26"/>
  <c r="Y25" i="26"/>
  <c r="Y33" i="26"/>
  <c r="Y41" i="26"/>
  <c r="G30" i="33"/>
  <c r="G46" i="33"/>
  <c r="G55" i="35"/>
  <c r="G31" i="34"/>
  <c r="G47" i="34"/>
  <c r="I42" i="35"/>
  <c r="W27" i="26"/>
  <c r="Y18" i="26"/>
  <c r="Y26" i="26"/>
  <c r="Y34" i="26"/>
  <c r="Y42" i="26"/>
  <c r="G39" i="33"/>
  <c r="G27" i="33"/>
  <c r="G35" i="33"/>
  <c r="G43" i="33"/>
  <c r="I46" i="35"/>
  <c r="CP44" i="2"/>
  <c r="I29" i="36"/>
  <c r="I37" i="36"/>
  <c r="I45" i="36"/>
  <c r="Y45" i="26"/>
  <c r="G26" i="35"/>
  <c r="G34" i="35"/>
  <c r="G31" i="37"/>
  <c r="G55" i="37"/>
  <c r="G54" i="34"/>
  <c r="J53" i="37"/>
  <c r="CJ44" i="2"/>
  <c r="I42" i="21"/>
  <c r="G51" i="36"/>
  <c r="I30" i="36"/>
  <c r="I38" i="36"/>
  <c r="I46" i="36"/>
  <c r="Y46" i="26"/>
  <c r="J53" i="35"/>
  <c r="G39" i="35"/>
  <c r="EW40" i="2"/>
  <c r="G33" i="37"/>
  <c r="G25" i="36"/>
  <c r="G33" i="36"/>
  <c r="G41" i="36"/>
  <c r="G49" i="36"/>
  <c r="G43" i="36"/>
  <c r="G27" i="36"/>
  <c r="N48" i="24"/>
  <c r="O44" i="13"/>
  <c r="N44" i="13"/>
  <c r="CQ44" i="2"/>
  <c r="CR44" i="2"/>
  <c r="CK44" i="2"/>
  <c r="CI44" i="2"/>
  <c r="G25" i="37"/>
  <c r="G40" i="37"/>
  <c r="G44" i="37"/>
  <c r="G32" i="33"/>
  <c r="G28" i="33"/>
  <c r="G52" i="35"/>
  <c r="I50" i="35"/>
  <c r="W35" i="26"/>
  <c r="G27" i="37"/>
  <c r="G48" i="37"/>
  <c r="G50" i="37"/>
  <c r="G52" i="37"/>
  <c r="G54" i="37"/>
  <c r="G39" i="36"/>
  <c r="I55" i="37"/>
  <c r="M44" i="13"/>
  <c r="W32" i="26"/>
  <c r="G55" i="36"/>
  <c r="G42" i="37"/>
  <c r="G46" i="37"/>
  <c r="J55" i="37"/>
  <c r="Q25" i="26"/>
  <c r="Q33" i="26"/>
  <c r="S18" i="26"/>
  <c r="G25" i="33"/>
  <c r="G33" i="33"/>
  <c r="G41" i="33"/>
  <c r="G49" i="33"/>
  <c r="G29" i="33"/>
  <c r="G37" i="33"/>
  <c r="G25" i="34"/>
  <c r="G33" i="34"/>
  <c r="G41" i="34"/>
  <c r="J25" i="34"/>
  <c r="D57" i="37"/>
  <c r="I52" i="37"/>
  <c r="I54" i="37"/>
  <c r="N36" i="21"/>
  <c r="W24" i="26"/>
  <c r="I51" i="35"/>
  <c r="I55" i="35"/>
  <c r="G25" i="35"/>
  <c r="G41" i="35"/>
  <c r="G49" i="35"/>
  <c r="I26" i="35"/>
  <c r="G37" i="37"/>
  <c r="J52" i="37"/>
  <c r="J54" i="37"/>
  <c r="I56" i="37"/>
  <c r="G45" i="36"/>
  <c r="G37" i="36"/>
  <c r="G29" i="31"/>
  <c r="N40" i="21"/>
  <c r="W16" i="26"/>
  <c r="W40" i="26"/>
  <c r="G31" i="33"/>
  <c r="G47" i="33"/>
  <c r="L41" i="13"/>
  <c r="U41" i="13" s="1"/>
  <c r="M45" i="24"/>
  <c r="I30" i="35"/>
  <c r="J56" i="37"/>
  <c r="N44" i="21"/>
  <c r="L46" i="24"/>
  <c r="I53" i="35"/>
  <c r="G28" i="37"/>
  <c r="G30" i="37"/>
  <c r="G49" i="37"/>
  <c r="G51" i="37"/>
  <c r="G53" i="37"/>
  <c r="S44" i="26"/>
  <c r="S48" i="26"/>
  <c r="I55" i="34"/>
  <c r="I53" i="37"/>
  <c r="D57" i="36"/>
  <c r="G48" i="36"/>
  <c r="G40" i="36"/>
  <c r="G32" i="36"/>
  <c r="G24" i="36"/>
  <c r="F57" i="37"/>
  <c r="F57" i="36"/>
  <c r="J33" i="35"/>
  <c r="J49" i="35"/>
  <c r="J55" i="34"/>
  <c r="CD44" i="2"/>
  <c r="M44" i="24"/>
  <c r="I51" i="34"/>
  <c r="I53" i="34"/>
  <c r="G53" i="35"/>
  <c r="F57" i="34"/>
  <c r="J24" i="35"/>
  <c r="J32" i="35"/>
  <c r="J40" i="35"/>
  <c r="J48" i="35"/>
  <c r="W17" i="26"/>
  <c r="W33" i="26"/>
  <c r="L42" i="24"/>
  <c r="J55" i="35"/>
  <c r="W20" i="26"/>
  <c r="W36" i="26"/>
  <c r="S43" i="26"/>
  <c r="S47" i="26"/>
  <c r="L40" i="13"/>
  <c r="U40" i="13" s="1"/>
  <c r="L45" i="24"/>
  <c r="J51" i="34"/>
  <c r="J53" i="34"/>
  <c r="G35" i="34"/>
  <c r="W18" i="26"/>
  <c r="W26" i="26"/>
  <c r="W34" i="26"/>
  <c r="W42" i="26"/>
  <c r="J45" i="35"/>
  <c r="J51" i="35"/>
  <c r="W28" i="26"/>
  <c r="BG44" i="2"/>
  <c r="G50" i="32"/>
  <c r="I45" i="21"/>
  <c r="M42" i="24"/>
  <c r="M46" i="24"/>
  <c r="I52" i="34"/>
  <c r="J30" i="35"/>
  <c r="J38" i="35"/>
  <c r="J46" i="35"/>
  <c r="W21" i="26"/>
  <c r="W29" i="26"/>
  <c r="G51" i="32"/>
  <c r="EI44" i="2"/>
  <c r="L38" i="13"/>
  <c r="U38" i="13" s="1"/>
  <c r="L43" i="24"/>
  <c r="L47" i="24"/>
  <c r="J52" i="34"/>
  <c r="I54" i="34"/>
  <c r="G56" i="35"/>
  <c r="BI44" i="2"/>
  <c r="Q17" i="26"/>
  <c r="G50" i="33"/>
  <c r="M43" i="24"/>
  <c r="M47" i="24"/>
  <c r="J54" i="34"/>
  <c r="I56" i="34"/>
  <c r="J31" i="35"/>
  <c r="J39" i="35"/>
  <c r="J47" i="35"/>
  <c r="N38" i="21"/>
  <c r="G52" i="34"/>
  <c r="S42" i="26"/>
  <c r="S46" i="26"/>
  <c r="L39" i="13"/>
  <c r="U39" i="13" s="1"/>
  <c r="L43" i="13"/>
  <c r="U43" i="13" s="1"/>
  <c r="L44" i="24"/>
  <c r="U44" i="24" s="1"/>
  <c r="G51" i="34"/>
  <c r="G53" i="34"/>
  <c r="J56" i="34"/>
  <c r="G27" i="35"/>
  <c r="G43" i="35"/>
  <c r="F57" i="35"/>
  <c r="D57" i="35"/>
  <c r="G27" i="34"/>
  <c r="G43" i="34"/>
  <c r="G37" i="34"/>
  <c r="D57" i="34"/>
  <c r="G45" i="35"/>
  <c r="G37" i="35"/>
  <c r="G29" i="35"/>
  <c r="G44" i="35"/>
  <c r="G36" i="35"/>
  <c r="G28" i="35"/>
  <c r="G50" i="35"/>
  <c r="G42" i="35"/>
  <c r="G45" i="34"/>
  <c r="G36" i="34"/>
  <c r="G26" i="34"/>
  <c r="G39" i="34"/>
  <c r="G28" i="34"/>
  <c r="G42" i="34"/>
  <c r="G49" i="34"/>
  <c r="G29" i="34"/>
  <c r="G50" i="34"/>
  <c r="G34" i="34"/>
  <c r="G44" i="34"/>
  <c r="F44" i="21"/>
  <c r="CB44" i="2"/>
  <c r="CC44" i="2"/>
  <c r="BW44" i="2"/>
  <c r="BV44" i="2"/>
  <c r="BU44" i="2"/>
  <c r="EJ37" i="2"/>
  <c r="D42" i="21"/>
  <c r="G47" i="32"/>
  <c r="G55" i="32"/>
  <c r="J44" i="13"/>
  <c r="G48" i="32"/>
  <c r="G56" i="32"/>
  <c r="I41" i="32"/>
  <c r="G49" i="32"/>
  <c r="I53" i="32"/>
  <c r="EH44" i="2"/>
  <c r="G36" i="33"/>
  <c r="G45" i="32"/>
  <c r="G53" i="32"/>
  <c r="Q37" i="26"/>
  <c r="N46" i="21"/>
  <c r="N42" i="21"/>
  <c r="G46" i="32"/>
  <c r="G54" i="32"/>
  <c r="J54" i="33"/>
  <c r="J54" i="32"/>
  <c r="Q23" i="26"/>
  <c r="I31" i="32"/>
  <c r="Q39" i="26"/>
  <c r="I47" i="32"/>
  <c r="I43" i="33"/>
  <c r="S35" i="26"/>
  <c r="D37" i="21"/>
  <c r="Q26" i="26"/>
  <c r="S32" i="26"/>
  <c r="J51" i="32"/>
  <c r="J51" i="33"/>
  <c r="J55" i="32"/>
  <c r="J55" i="33"/>
  <c r="F45" i="21"/>
  <c r="EJ38" i="2"/>
  <c r="N39" i="21"/>
  <c r="J53" i="32"/>
  <c r="G51" i="33"/>
  <c r="G55" i="33"/>
  <c r="S33" i="26"/>
  <c r="I43" i="32"/>
  <c r="Q35" i="26"/>
  <c r="Q47" i="26"/>
  <c r="AM47" i="26" s="1"/>
  <c r="I55" i="32"/>
  <c r="I55" i="33"/>
  <c r="S23" i="26"/>
  <c r="I31" i="33"/>
  <c r="S31" i="26"/>
  <c r="I39" i="33"/>
  <c r="I47" i="33"/>
  <c r="S39" i="26"/>
  <c r="Q24" i="26"/>
  <c r="I32" i="32"/>
  <c r="I52" i="33"/>
  <c r="I52" i="32"/>
  <c r="Q34" i="26"/>
  <c r="Q45" i="26"/>
  <c r="I35" i="32"/>
  <c r="Q27" i="26"/>
  <c r="I27" i="33"/>
  <c r="S19" i="26"/>
  <c r="I28" i="32"/>
  <c r="Q20" i="26"/>
  <c r="I36" i="32"/>
  <c r="Q28" i="26"/>
  <c r="I44" i="32"/>
  <c r="Q36" i="26"/>
  <c r="I48" i="32"/>
  <c r="Q40" i="26"/>
  <c r="I56" i="33"/>
  <c r="I56" i="32"/>
  <c r="Q48" i="26"/>
  <c r="I28" i="33"/>
  <c r="S20" i="26"/>
  <c r="I44" i="33"/>
  <c r="S36" i="26"/>
  <c r="S40" i="26"/>
  <c r="I48" i="33"/>
  <c r="J52" i="33"/>
  <c r="J52" i="32"/>
  <c r="J56" i="33"/>
  <c r="J56" i="32"/>
  <c r="E46" i="21"/>
  <c r="F46" i="21" s="1"/>
  <c r="EJ36" i="2"/>
  <c r="I36" i="21"/>
  <c r="E37" i="21"/>
  <c r="J25" i="32"/>
  <c r="I33" i="33"/>
  <c r="Q44" i="26"/>
  <c r="J50" i="33"/>
  <c r="J50" i="32"/>
  <c r="I27" i="32"/>
  <c r="Q19" i="26"/>
  <c r="Q31" i="26"/>
  <c r="I39" i="32"/>
  <c r="I51" i="32"/>
  <c r="Q43" i="26"/>
  <c r="I51" i="33"/>
  <c r="I35" i="33"/>
  <c r="S27" i="26"/>
  <c r="Q16" i="26"/>
  <c r="I24" i="32"/>
  <c r="Q32" i="26"/>
  <c r="I40" i="32"/>
  <c r="I36" i="33"/>
  <c r="S28" i="26"/>
  <c r="BN44" i="2"/>
  <c r="BH44" i="2"/>
  <c r="Q21" i="26"/>
  <c r="Q29" i="26"/>
  <c r="Q41" i="26"/>
  <c r="BO44" i="2"/>
  <c r="S21" i="26"/>
  <c r="S29" i="26"/>
  <c r="S37" i="26"/>
  <c r="S41" i="26"/>
  <c r="S45" i="26"/>
  <c r="D35" i="21"/>
  <c r="EJ43" i="2"/>
  <c r="EJ35" i="2"/>
  <c r="EX42" i="2"/>
  <c r="Q45" i="21" s="1"/>
  <c r="E41" i="21"/>
  <c r="F41" i="21" s="1"/>
  <c r="I29" i="32"/>
  <c r="I45" i="32"/>
  <c r="G53" i="33"/>
  <c r="S16" i="26"/>
  <c r="E35" i="21"/>
  <c r="E39" i="21"/>
  <c r="F39" i="21" s="1"/>
  <c r="E43" i="21"/>
  <c r="F43" i="21" s="1"/>
  <c r="EJ42" i="2"/>
  <c r="EJ34" i="2"/>
  <c r="S17" i="26"/>
  <c r="Q22" i="26"/>
  <c r="I30" i="32"/>
  <c r="Q30" i="26"/>
  <c r="I38" i="32"/>
  <c r="Q38" i="26"/>
  <c r="I46" i="32"/>
  <c r="I50" i="33"/>
  <c r="Q42" i="26"/>
  <c r="I50" i="32"/>
  <c r="Q46" i="26"/>
  <c r="I54" i="33"/>
  <c r="I54" i="32"/>
  <c r="I26" i="33"/>
  <c r="S22" i="26"/>
  <c r="I30" i="33"/>
  <c r="I34" i="33"/>
  <c r="S26" i="26"/>
  <c r="S30" i="26"/>
  <c r="I38" i="33"/>
  <c r="I42" i="33"/>
  <c r="S34" i="26"/>
  <c r="I46" i="33"/>
  <c r="S38" i="26"/>
  <c r="D36" i="21"/>
  <c r="F36" i="21" s="1"/>
  <c r="EJ41" i="2"/>
  <c r="EJ33" i="2"/>
  <c r="E38" i="21"/>
  <c r="I33" i="32"/>
  <c r="I49" i="32"/>
  <c r="Q18" i="26"/>
  <c r="S24" i="26"/>
  <c r="E40" i="21"/>
  <c r="F40" i="21" s="1"/>
  <c r="EJ40" i="2"/>
  <c r="EJ32" i="2"/>
  <c r="BP44" i="2"/>
  <c r="E42" i="21"/>
  <c r="D38" i="21"/>
  <c r="G52" i="32"/>
  <c r="N43" i="21"/>
  <c r="N37" i="21"/>
  <c r="G52" i="33"/>
  <c r="G54" i="33"/>
  <c r="G56" i="33"/>
  <c r="N45" i="21"/>
  <c r="G26" i="33"/>
  <c r="G34" i="33"/>
  <c r="G42" i="33"/>
  <c r="F57" i="33"/>
  <c r="G24" i="33"/>
  <c r="G38" i="33"/>
  <c r="D57" i="33"/>
  <c r="G48" i="33"/>
  <c r="G44" i="33"/>
  <c r="G40" i="33"/>
  <c r="G28" i="32"/>
  <c r="G29" i="32"/>
  <c r="G30" i="32"/>
  <c r="G32" i="32"/>
  <c r="G33" i="32"/>
  <c r="G34" i="32"/>
  <c r="G35" i="32"/>
  <c r="G36" i="32"/>
  <c r="G42" i="32"/>
  <c r="G43" i="32"/>
  <c r="G44" i="32"/>
  <c r="M57" i="32"/>
  <c r="D57" i="32"/>
  <c r="G39" i="32"/>
  <c r="L57" i="32"/>
  <c r="G24" i="32"/>
  <c r="G25" i="32"/>
  <c r="G26" i="32"/>
  <c r="G27" i="32"/>
  <c r="G31" i="32"/>
  <c r="G37" i="32"/>
  <c r="G38" i="32"/>
  <c r="G40" i="32"/>
  <c r="G41" i="32"/>
  <c r="F57" i="32"/>
  <c r="K48" i="24"/>
  <c r="J48" i="24"/>
  <c r="K44" i="13"/>
  <c r="G42" i="31"/>
  <c r="G38" i="31"/>
  <c r="G30" i="31"/>
  <c r="I48" i="24"/>
  <c r="G24" i="31"/>
  <c r="G26" i="31"/>
  <c r="G34" i="31"/>
  <c r="G33" i="31"/>
  <c r="G44" i="31"/>
  <c r="G28" i="31"/>
  <c r="G40" i="31"/>
  <c r="G37" i="31"/>
  <c r="D47" i="31"/>
  <c r="F47" i="31"/>
  <c r="G35" i="31"/>
  <c r="G39" i="31"/>
  <c r="G27" i="31"/>
  <c r="G32" i="31"/>
  <c r="G43" i="31"/>
  <c r="G25" i="31"/>
  <c r="G31" i="31"/>
  <c r="G36" i="31"/>
  <c r="G41" i="31"/>
  <c r="U47" i="24" l="1"/>
  <c r="U43" i="24"/>
  <c r="EO41" i="2"/>
  <c r="I40" i="21"/>
  <c r="AM43" i="26"/>
  <c r="AO43" i="26" s="1"/>
  <c r="U45" i="24"/>
  <c r="U42" i="24"/>
  <c r="AM41" i="26"/>
  <c r="AO41" i="26" s="1"/>
  <c r="U46" i="24"/>
  <c r="AM45" i="26"/>
  <c r="H44" i="21"/>
  <c r="AM46" i="26"/>
  <c r="AO46" i="26" s="1"/>
  <c r="H35" i="21"/>
  <c r="J35" i="21" s="1"/>
  <c r="EW41" i="2"/>
  <c r="P44" i="21" s="1"/>
  <c r="EW36" i="2"/>
  <c r="P39" i="21" s="1"/>
  <c r="AM44" i="26"/>
  <c r="AO44" i="26" s="1"/>
  <c r="I43" i="21"/>
  <c r="AM42" i="26"/>
  <c r="AM39" i="26"/>
  <c r="AO39" i="26" s="1"/>
  <c r="AM48" i="26"/>
  <c r="AO48" i="26" s="1"/>
  <c r="AM38" i="26"/>
  <c r="AO38" i="26" s="1"/>
  <c r="AM40" i="26"/>
  <c r="AO40" i="26" s="1"/>
  <c r="AM37" i="26"/>
  <c r="AO37" i="26" s="1"/>
  <c r="EO32" i="2"/>
  <c r="I57" i="36"/>
  <c r="J39" i="21"/>
  <c r="AA49" i="26"/>
  <c r="Y49" i="26"/>
  <c r="I57" i="35"/>
  <c r="S49" i="26"/>
  <c r="AO47" i="26"/>
  <c r="J57" i="34"/>
  <c r="W49" i="26"/>
  <c r="I57" i="37"/>
  <c r="AO45" i="26"/>
  <c r="J57" i="32"/>
  <c r="I57" i="32"/>
  <c r="I57" i="33"/>
  <c r="J57" i="35"/>
  <c r="AO42" i="26"/>
  <c r="Q49" i="26"/>
  <c r="J57" i="33"/>
  <c r="I57" i="34"/>
  <c r="G57" i="37"/>
  <c r="G57" i="36"/>
  <c r="M48" i="24"/>
  <c r="L48" i="24"/>
  <c r="L44" i="13"/>
  <c r="J36" i="21"/>
  <c r="J40" i="21"/>
  <c r="J57" i="36"/>
  <c r="J57" i="37"/>
  <c r="EW33" i="2"/>
  <c r="P36" i="21" s="1"/>
  <c r="R36" i="21" s="1"/>
  <c r="EX38" i="2"/>
  <c r="Q41" i="21" s="1"/>
  <c r="EW37" i="2"/>
  <c r="P40" i="21" s="1"/>
  <c r="R40" i="21" s="1"/>
  <c r="EO37" i="2"/>
  <c r="EO33" i="2"/>
  <c r="G57" i="35"/>
  <c r="G57" i="34"/>
  <c r="J43" i="21"/>
  <c r="F42" i="21"/>
  <c r="EX43" i="2"/>
  <c r="Q46" i="21" s="1"/>
  <c r="EX39" i="2"/>
  <c r="Q42" i="21" s="1"/>
  <c r="EX35" i="2"/>
  <c r="Q38" i="21" s="1"/>
  <c r="EX34" i="2"/>
  <c r="Q37" i="21" s="1"/>
  <c r="P37" i="21"/>
  <c r="EO36" i="2"/>
  <c r="EW43" i="2"/>
  <c r="H46" i="21"/>
  <c r="J46" i="21" s="1"/>
  <c r="EO43" i="2"/>
  <c r="EY40" i="2"/>
  <c r="P43" i="21"/>
  <c r="R43" i="21" s="1"/>
  <c r="EO40" i="2"/>
  <c r="F38" i="21"/>
  <c r="I44" i="21"/>
  <c r="EX41" i="2"/>
  <c r="Q44" i="21" s="1"/>
  <c r="H38" i="21"/>
  <c r="J38" i="21" s="1"/>
  <c r="EO35" i="2"/>
  <c r="EX36" i="2"/>
  <c r="Q39" i="21" s="1"/>
  <c r="P35" i="21"/>
  <c r="P45" i="21"/>
  <c r="R45" i="21" s="1"/>
  <c r="EY42" i="2"/>
  <c r="H42" i="21"/>
  <c r="J42" i="21" s="1"/>
  <c r="EO39" i="2"/>
  <c r="P38" i="21"/>
  <c r="EO31" i="2"/>
  <c r="EX32" i="2"/>
  <c r="Q35" i="21" s="1"/>
  <c r="H45" i="21"/>
  <c r="J45" i="21" s="1"/>
  <c r="EO42" i="2"/>
  <c r="F35" i="21"/>
  <c r="F37" i="21"/>
  <c r="H41" i="21"/>
  <c r="J41" i="21" s="1"/>
  <c r="EO38" i="2"/>
  <c r="EW38" i="2"/>
  <c r="H37" i="21"/>
  <c r="J37" i="21" s="1"/>
  <c r="EO34" i="2"/>
  <c r="P42" i="21"/>
  <c r="EY37" i="2"/>
  <c r="G57" i="33"/>
  <c r="G57" i="32"/>
  <c r="G47" i="31"/>
  <c r="J44" i="21" l="1"/>
  <c r="EY41" i="2"/>
  <c r="EY33" i="2"/>
  <c r="R35" i="21"/>
  <c r="R37" i="21"/>
  <c r="EY34" i="2"/>
  <c r="EY36" i="2"/>
  <c r="R44" i="21"/>
  <c r="R38" i="21"/>
  <c r="EY35" i="2"/>
  <c r="EY39" i="2"/>
  <c r="R39" i="21"/>
  <c r="R42" i="21"/>
  <c r="P46" i="21"/>
  <c r="R46" i="21" s="1"/>
  <c r="EY43" i="2"/>
  <c r="P41" i="21"/>
  <c r="R41" i="21" s="1"/>
  <c r="EY38" i="2"/>
  <c r="EY32" i="2"/>
  <c r="BA11" i="2"/>
  <c r="BB11" i="2"/>
  <c r="M24" i="31" s="1"/>
  <c r="BA12" i="2"/>
  <c r="BB12" i="2"/>
  <c r="M25" i="31" s="1"/>
  <c r="BA13" i="2"/>
  <c r="BB13" i="2"/>
  <c r="M26" i="31" s="1"/>
  <c r="BA14" i="2"/>
  <c r="BB14" i="2"/>
  <c r="M27" i="31" s="1"/>
  <c r="BA15" i="2"/>
  <c r="BB15" i="2"/>
  <c r="M28" i="31" s="1"/>
  <c r="BA16" i="2"/>
  <c r="BB16" i="2"/>
  <c r="M29" i="31" s="1"/>
  <c r="BA17" i="2"/>
  <c r="BB17" i="2"/>
  <c r="M30" i="31" s="1"/>
  <c r="BA18" i="2"/>
  <c r="BB18" i="2"/>
  <c r="M31" i="31" s="1"/>
  <c r="BA19" i="2"/>
  <c r="BB19" i="2"/>
  <c r="M32" i="31" s="1"/>
  <c r="BA20" i="2"/>
  <c r="BB20" i="2"/>
  <c r="M33" i="31" s="1"/>
  <c r="BA21" i="2"/>
  <c r="BB21" i="2"/>
  <c r="M34" i="31" s="1"/>
  <c r="BA22" i="2"/>
  <c r="BB22" i="2"/>
  <c r="M35" i="31" s="1"/>
  <c r="BA23" i="2"/>
  <c r="BB23" i="2"/>
  <c r="M36" i="31" s="1"/>
  <c r="BA24" i="2"/>
  <c r="BB24" i="2"/>
  <c r="M37" i="31" s="1"/>
  <c r="BA25" i="2"/>
  <c r="BB25" i="2"/>
  <c r="M38" i="31" s="1"/>
  <c r="BA26" i="2"/>
  <c r="BB26" i="2"/>
  <c r="M39" i="31" s="1"/>
  <c r="BA27" i="2"/>
  <c r="BB27" i="2"/>
  <c r="M40" i="31" s="1"/>
  <c r="BA28" i="2"/>
  <c r="BB28" i="2"/>
  <c r="M41" i="31" s="1"/>
  <c r="BA29" i="2"/>
  <c r="BB29" i="2"/>
  <c r="M42" i="31" s="1"/>
  <c r="BA30" i="2"/>
  <c r="BB30" i="2"/>
  <c r="M43" i="31" s="1"/>
  <c r="AZ30" i="2"/>
  <c r="J43" i="31" s="1"/>
  <c r="AY30" i="2"/>
  <c r="O35" i="26" s="1"/>
  <c r="AZ29" i="2"/>
  <c r="J42" i="31" s="1"/>
  <c r="AY29" i="2"/>
  <c r="AZ28" i="2"/>
  <c r="J41" i="31" s="1"/>
  <c r="AY28" i="2"/>
  <c r="AZ27" i="2"/>
  <c r="J40" i="31" s="1"/>
  <c r="AY27" i="2"/>
  <c r="AZ26" i="2"/>
  <c r="J39" i="31" s="1"/>
  <c r="AY26" i="2"/>
  <c r="O31" i="26" s="1"/>
  <c r="AZ25" i="2"/>
  <c r="J38" i="31" s="1"/>
  <c r="AY25" i="2"/>
  <c r="AZ24" i="2"/>
  <c r="J37" i="31" s="1"/>
  <c r="AY24" i="2"/>
  <c r="AZ23" i="2"/>
  <c r="J36" i="31" s="1"/>
  <c r="AY23" i="2"/>
  <c r="AZ22" i="2"/>
  <c r="J35" i="31" s="1"/>
  <c r="AY22" i="2"/>
  <c r="O27" i="26" s="1"/>
  <c r="AZ21" i="2"/>
  <c r="J34" i="31" s="1"/>
  <c r="AY21" i="2"/>
  <c r="AZ20" i="2"/>
  <c r="J33" i="31" s="1"/>
  <c r="AY20" i="2"/>
  <c r="AZ19" i="2"/>
  <c r="J32" i="31" s="1"/>
  <c r="AY19" i="2"/>
  <c r="AZ18" i="2"/>
  <c r="J31" i="31" s="1"/>
  <c r="AY18" i="2"/>
  <c r="O23" i="26" s="1"/>
  <c r="AZ17" i="2"/>
  <c r="J30" i="31" s="1"/>
  <c r="AY17" i="2"/>
  <c r="AZ16" i="2"/>
  <c r="J29" i="31" s="1"/>
  <c r="AY16" i="2"/>
  <c r="AZ15" i="2"/>
  <c r="J28" i="31" s="1"/>
  <c r="AY15" i="2"/>
  <c r="AZ14" i="2"/>
  <c r="J27" i="31" s="1"/>
  <c r="AY14" i="2"/>
  <c r="AZ13" i="2"/>
  <c r="J26" i="31" s="1"/>
  <c r="AY13" i="2"/>
  <c r="AZ12" i="2"/>
  <c r="J25" i="31" s="1"/>
  <c r="AY12" i="2"/>
  <c r="AZ11" i="2"/>
  <c r="J24" i="31" s="1"/>
  <c r="AY11" i="2"/>
  <c r="AW44" i="2"/>
  <c r="AV44" i="2"/>
  <c r="J16" i="7" s="1"/>
  <c r="AX30" i="2"/>
  <c r="I30" i="13" s="1"/>
  <c r="AX29" i="2"/>
  <c r="I29" i="13" s="1"/>
  <c r="AX28" i="2"/>
  <c r="I28" i="13" s="1"/>
  <c r="AX27" i="2"/>
  <c r="I27" i="13" s="1"/>
  <c r="AX26" i="2"/>
  <c r="I26" i="13" s="1"/>
  <c r="AX25" i="2"/>
  <c r="I25" i="13" s="1"/>
  <c r="AX24" i="2"/>
  <c r="I24" i="13" s="1"/>
  <c r="AX23" i="2"/>
  <c r="I23" i="13" s="1"/>
  <c r="AX22" i="2"/>
  <c r="I22" i="13" s="1"/>
  <c r="AX21" i="2"/>
  <c r="I21" i="13" s="1"/>
  <c r="AX20" i="2"/>
  <c r="I20" i="13" s="1"/>
  <c r="AX19" i="2"/>
  <c r="I19" i="13" s="1"/>
  <c r="AX18" i="2"/>
  <c r="I18" i="13" s="1"/>
  <c r="AX17" i="2"/>
  <c r="I17" i="13" s="1"/>
  <c r="AX16" i="2"/>
  <c r="I16" i="13" s="1"/>
  <c r="AX15" i="2"/>
  <c r="I15" i="13" s="1"/>
  <c r="AX14" i="2"/>
  <c r="I14" i="13" s="1"/>
  <c r="AX13" i="2"/>
  <c r="I13" i="13" s="1"/>
  <c r="AX12" i="2"/>
  <c r="I12" i="13" s="1"/>
  <c r="AX11" i="2"/>
  <c r="I11" i="13" s="1"/>
  <c r="O19" i="26" l="1"/>
  <c r="N30" i="26"/>
  <c r="N34" i="26"/>
  <c r="N26" i="26"/>
  <c r="N22" i="26"/>
  <c r="N18" i="26"/>
  <c r="N33" i="26"/>
  <c r="N29" i="26"/>
  <c r="N25" i="26"/>
  <c r="N21" i="26"/>
  <c r="N17" i="26"/>
  <c r="N35" i="26"/>
  <c r="N31" i="26"/>
  <c r="N27" i="26"/>
  <c r="O18" i="26"/>
  <c r="O22" i="26"/>
  <c r="O26" i="26"/>
  <c r="O30" i="26"/>
  <c r="O34" i="26"/>
  <c r="N32" i="26"/>
  <c r="N28" i="26"/>
  <c r="N24" i="26"/>
  <c r="N20" i="26"/>
  <c r="N16" i="26"/>
  <c r="O16" i="26"/>
  <c r="O20" i="26"/>
  <c r="O24" i="26"/>
  <c r="O28" i="26"/>
  <c r="O32" i="26"/>
  <c r="N23" i="26"/>
  <c r="N19" i="26"/>
  <c r="O17" i="26"/>
  <c r="O21" i="26"/>
  <c r="O25" i="26"/>
  <c r="O29" i="26"/>
  <c r="O33" i="26"/>
  <c r="J47" i="31"/>
  <c r="I26" i="31"/>
  <c r="I30" i="31"/>
  <c r="I34" i="31"/>
  <c r="I38" i="31"/>
  <c r="I42" i="31"/>
  <c r="L42" i="31"/>
  <c r="L38" i="31"/>
  <c r="L34" i="31"/>
  <c r="L30" i="31"/>
  <c r="L26" i="31"/>
  <c r="I27" i="31"/>
  <c r="I31" i="31"/>
  <c r="I35" i="31"/>
  <c r="I39" i="31"/>
  <c r="I43" i="31"/>
  <c r="L41" i="31"/>
  <c r="L37" i="31"/>
  <c r="L33" i="31"/>
  <c r="L29" i="31"/>
  <c r="L25" i="31"/>
  <c r="I44" i="13"/>
  <c r="I24" i="31"/>
  <c r="I28" i="31"/>
  <c r="I32" i="31"/>
  <c r="I36" i="31"/>
  <c r="I40" i="31"/>
  <c r="M47" i="31"/>
  <c r="L40" i="31"/>
  <c r="L36" i="31"/>
  <c r="L32" i="31"/>
  <c r="L28" i="31"/>
  <c r="L24" i="31"/>
  <c r="I25" i="31"/>
  <c r="I29" i="31"/>
  <c r="I33" i="31"/>
  <c r="I37" i="31"/>
  <c r="I41" i="31"/>
  <c r="L43" i="31"/>
  <c r="L39" i="31"/>
  <c r="L35" i="31"/>
  <c r="L31" i="31"/>
  <c r="L27" i="31"/>
  <c r="AX44" i="2"/>
  <c r="BB44" i="2"/>
  <c r="AY44" i="2"/>
  <c r="N16" i="7" s="1"/>
  <c r="AZ44" i="2"/>
  <c r="BA44" i="2"/>
  <c r="T16" i="7" s="1"/>
  <c r="N49" i="26" l="1"/>
  <c r="O49" i="26"/>
  <c r="L47" i="31"/>
  <c r="I47" i="31"/>
  <c r="AZ46" i="2"/>
  <c r="M36" i="26" l="1"/>
  <c r="AN36" i="26" s="1"/>
  <c r="M35" i="26"/>
  <c r="AN35" i="26" s="1"/>
  <c r="M34" i="26"/>
  <c r="AN34" i="26" s="1"/>
  <c r="M33" i="26"/>
  <c r="AN33" i="26" s="1"/>
  <c r="M32" i="26"/>
  <c r="AN32" i="26" s="1"/>
  <c r="M31" i="26"/>
  <c r="AN31" i="26" s="1"/>
  <c r="M30" i="26"/>
  <c r="AN30" i="26" s="1"/>
  <c r="M29" i="26"/>
  <c r="AN29" i="26" s="1"/>
  <c r="M28" i="26"/>
  <c r="AN28" i="26" s="1"/>
  <c r="M27" i="26"/>
  <c r="AN27" i="26" s="1"/>
  <c r="M26" i="26"/>
  <c r="AN26" i="26" s="1"/>
  <c r="M25" i="26"/>
  <c r="AN25" i="26" s="1"/>
  <c r="M24" i="26"/>
  <c r="AN24" i="26" s="1"/>
  <c r="M23" i="26"/>
  <c r="AN23" i="26" s="1"/>
  <c r="M22" i="26"/>
  <c r="AN22" i="26" s="1"/>
  <c r="M21" i="26"/>
  <c r="AN21" i="26" s="1"/>
  <c r="M20" i="26"/>
  <c r="AN20" i="26" s="1"/>
  <c r="M19" i="26"/>
  <c r="AN19" i="26" s="1"/>
  <c r="M18" i="26"/>
  <c r="AN18" i="26" s="1"/>
  <c r="M17" i="26"/>
  <c r="AN17" i="26" s="1"/>
  <c r="M16" i="26"/>
  <c r="AN16" i="26" s="1"/>
  <c r="D36" i="26"/>
  <c r="E36" i="26"/>
  <c r="F36" i="26"/>
  <c r="G36" i="26"/>
  <c r="H36" i="26"/>
  <c r="I36" i="26"/>
  <c r="J36" i="26"/>
  <c r="K36" i="26"/>
  <c r="F44" i="29"/>
  <c r="D44" i="29"/>
  <c r="F43" i="29"/>
  <c r="D43" i="29"/>
  <c r="F42" i="29"/>
  <c r="D42" i="29"/>
  <c r="F41" i="29"/>
  <c r="D41" i="29"/>
  <c r="F40" i="29"/>
  <c r="D40" i="29"/>
  <c r="F39" i="29"/>
  <c r="D39" i="29"/>
  <c r="F38" i="29"/>
  <c r="D38" i="29"/>
  <c r="F37" i="29"/>
  <c r="D37" i="29"/>
  <c r="F36" i="29"/>
  <c r="D36" i="29"/>
  <c r="F35" i="29"/>
  <c r="D35" i="29"/>
  <c r="F34" i="29"/>
  <c r="D34" i="29"/>
  <c r="F33" i="29"/>
  <c r="D33" i="29"/>
  <c r="F32" i="29"/>
  <c r="D32" i="29"/>
  <c r="F31" i="29"/>
  <c r="D31" i="29"/>
  <c r="F30" i="29"/>
  <c r="D30" i="29"/>
  <c r="F29" i="29"/>
  <c r="D29" i="29"/>
  <c r="F28" i="29"/>
  <c r="D28" i="29"/>
  <c r="F27" i="29"/>
  <c r="D27" i="29"/>
  <c r="F26" i="29"/>
  <c r="D26" i="29"/>
  <c r="F25" i="29"/>
  <c r="D25" i="29"/>
  <c r="F24" i="29"/>
  <c r="D24" i="29"/>
  <c r="M44" i="29"/>
  <c r="L44" i="29"/>
  <c r="M43" i="29"/>
  <c r="L43" i="29"/>
  <c r="M42" i="29"/>
  <c r="L42" i="29"/>
  <c r="M41" i="29"/>
  <c r="L41" i="29"/>
  <c r="M40" i="29"/>
  <c r="L40" i="29"/>
  <c r="M39" i="29"/>
  <c r="L39" i="29"/>
  <c r="M38" i="29"/>
  <c r="L38" i="29"/>
  <c r="M37" i="29"/>
  <c r="L37" i="29"/>
  <c r="M36" i="29"/>
  <c r="L36" i="29"/>
  <c r="M35" i="29"/>
  <c r="L35" i="29"/>
  <c r="M34" i="29"/>
  <c r="L34" i="29"/>
  <c r="M33" i="29"/>
  <c r="L33" i="29"/>
  <c r="M32" i="29"/>
  <c r="L32" i="29"/>
  <c r="M31" i="29"/>
  <c r="L31" i="29"/>
  <c r="M30" i="29"/>
  <c r="L30" i="29"/>
  <c r="M29" i="29"/>
  <c r="L29" i="29"/>
  <c r="M28" i="29"/>
  <c r="L28" i="29"/>
  <c r="M27" i="29"/>
  <c r="L27" i="29"/>
  <c r="M26" i="29"/>
  <c r="L26" i="29"/>
  <c r="M25" i="29"/>
  <c r="L25" i="29"/>
  <c r="M24" i="29"/>
  <c r="L24" i="29"/>
  <c r="F10" i="29"/>
  <c r="I44" i="29"/>
  <c r="J44" i="29"/>
  <c r="AM36" i="26" l="1"/>
  <c r="AN49" i="26"/>
  <c r="M49" i="26"/>
  <c r="G44" i="29"/>
  <c r="G40" i="29"/>
  <c r="G36" i="29"/>
  <c r="L47" i="29"/>
  <c r="D47" i="29"/>
  <c r="M47" i="29"/>
  <c r="F47" i="29"/>
  <c r="G27" i="29"/>
  <c r="G31" i="29"/>
  <c r="G41" i="29"/>
  <c r="G25" i="29"/>
  <c r="G29" i="29"/>
  <c r="G33" i="29"/>
  <c r="G37" i="29"/>
  <c r="G24" i="29"/>
  <c r="G28" i="29"/>
  <c r="G32" i="29"/>
  <c r="G38" i="29"/>
  <c r="G42" i="29"/>
  <c r="G26" i="29"/>
  <c r="G30" i="29"/>
  <c r="G34" i="29"/>
  <c r="G35" i="29"/>
  <c r="G39" i="29"/>
  <c r="G43" i="29"/>
  <c r="G47" i="29" l="1"/>
  <c r="H34" i="24" l="1"/>
  <c r="H33" i="24"/>
  <c r="H32" i="24"/>
  <c r="H31" i="24"/>
  <c r="H30" i="24"/>
  <c r="H29" i="24"/>
  <c r="H28" i="24"/>
  <c r="H27" i="24"/>
  <c r="H26" i="24"/>
  <c r="H25" i="24"/>
  <c r="H24" i="24"/>
  <c r="H23" i="24"/>
  <c r="H22" i="24"/>
  <c r="H21" i="24"/>
  <c r="H20" i="24"/>
  <c r="H19" i="24"/>
  <c r="H18" i="24"/>
  <c r="H17" i="24"/>
  <c r="H16" i="24"/>
  <c r="H15" i="24"/>
  <c r="D26" i="24"/>
  <c r="E26" i="24"/>
  <c r="F26" i="24"/>
  <c r="G26" i="24"/>
  <c r="D27" i="24"/>
  <c r="E27" i="24"/>
  <c r="F27" i="24"/>
  <c r="G27" i="24"/>
  <c r="D28" i="24"/>
  <c r="E28" i="24"/>
  <c r="F28" i="24"/>
  <c r="G28" i="24"/>
  <c r="D29" i="24"/>
  <c r="E29" i="24"/>
  <c r="F29" i="24"/>
  <c r="G29" i="24"/>
  <c r="D30" i="24"/>
  <c r="E30" i="24"/>
  <c r="F30" i="24"/>
  <c r="G30" i="24"/>
  <c r="D31" i="24"/>
  <c r="E31" i="24"/>
  <c r="F31" i="24"/>
  <c r="G31" i="24"/>
  <c r="D32" i="24"/>
  <c r="E32" i="24"/>
  <c r="F32" i="24"/>
  <c r="G32" i="24"/>
  <c r="D33" i="24"/>
  <c r="E33" i="24"/>
  <c r="F33" i="24"/>
  <c r="G33" i="24"/>
  <c r="D34" i="24"/>
  <c r="E34" i="24"/>
  <c r="F34" i="24"/>
  <c r="G34" i="24"/>
  <c r="D31" i="13"/>
  <c r="E31" i="13"/>
  <c r="F31" i="13"/>
  <c r="G31" i="13"/>
  <c r="Q51" i="7"/>
  <c r="Q52" i="7" s="1"/>
  <c r="R52" i="7" s="1"/>
  <c r="R50" i="7"/>
  <c r="I34" i="21"/>
  <c r="H34" i="21"/>
  <c r="ES31" i="2"/>
  <c r="M34" i="21" s="1"/>
  <c r="ER31" i="2"/>
  <c r="L34" i="21" s="1"/>
  <c r="ES30" i="2"/>
  <c r="M33" i="21" s="1"/>
  <c r="ER30" i="2"/>
  <c r="L33" i="21" s="1"/>
  <c r="ES29" i="2"/>
  <c r="ER29" i="2"/>
  <c r="L32" i="21" s="1"/>
  <c r="ES28" i="2"/>
  <c r="M31" i="21" s="1"/>
  <c r="ER28" i="2"/>
  <c r="L31" i="21" s="1"/>
  <c r="ES27" i="2"/>
  <c r="M30" i="21" s="1"/>
  <c r="ER27" i="2"/>
  <c r="L30" i="21" s="1"/>
  <c r="ES26" i="2"/>
  <c r="M29" i="21" s="1"/>
  <c r="ER26" i="2"/>
  <c r="L29" i="21" s="1"/>
  <c r="ES25" i="2"/>
  <c r="ER25" i="2"/>
  <c r="L28" i="21" s="1"/>
  <c r="ES24" i="2"/>
  <c r="M27" i="21" s="1"/>
  <c r="ER24" i="2"/>
  <c r="L27" i="21" s="1"/>
  <c r="ES23" i="2"/>
  <c r="M26" i="21" s="1"/>
  <c r="ER23" i="2"/>
  <c r="L26" i="21" s="1"/>
  <c r="ES22" i="2"/>
  <c r="M25" i="21" s="1"/>
  <c r="ER22" i="2"/>
  <c r="L25" i="21" s="1"/>
  <c r="ES21" i="2"/>
  <c r="ER21" i="2"/>
  <c r="L24" i="21" s="1"/>
  <c r="ES20" i="2"/>
  <c r="M23" i="21" s="1"/>
  <c r="ER20" i="2"/>
  <c r="L23" i="21" s="1"/>
  <c r="ES19" i="2"/>
  <c r="M22" i="21" s="1"/>
  <c r="ER19" i="2"/>
  <c r="L22" i="21" s="1"/>
  <c r="ES18" i="2"/>
  <c r="M21" i="21" s="1"/>
  <c r="ER18" i="2"/>
  <c r="L21" i="21" s="1"/>
  <c r="ES17" i="2"/>
  <c r="M20" i="21" s="1"/>
  <c r="ER17" i="2"/>
  <c r="L20" i="21" s="1"/>
  <c r="ES16" i="2"/>
  <c r="M19" i="21" s="1"/>
  <c r="ER16" i="2"/>
  <c r="L19" i="21" s="1"/>
  <c r="ES15" i="2"/>
  <c r="M18" i="21" s="1"/>
  <c r="ER15" i="2"/>
  <c r="L18" i="21" s="1"/>
  <c r="ES14" i="2"/>
  <c r="M17" i="21" s="1"/>
  <c r="ER14" i="2"/>
  <c r="L17" i="21" s="1"/>
  <c r="ES13" i="2"/>
  <c r="ER13" i="2"/>
  <c r="L16" i="21" s="1"/>
  <c r="ES12" i="2"/>
  <c r="M15" i="21" s="1"/>
  <c r="ER12" i="2"/>
  <c r="L15" i="21" s="1"/>
  <c r="ES11" i="2"/>
  <c r="M14" i="21" s="1"/>
  <c r="ER11" i="2"/>
  <c r="L14" i="21" s="1"/>
  <c r="D34" i="21"/>
  <c r="E34" i="21"/>
  <c r="AS31" i="2"/>
  <c r="P44" i="29" s="1"/>
  <c r="AR31" i="2"/>
  <c r="AS30" i="2"/>
  <c r="P43" i="29" s="1"/>
  <c r="AR30" i="2"/>
  <c r="AS29" i="2"/>
  <c r="P42" i="29" s="1"/>
  <c r="AR29" i="2"/>
  <c r="AS28" i="2"/>
  <c r="P41" i="29" s="1"/>
  <c r="AR28" i="2"/>
  <c r="AS27" i="2"/>
  <c r="P40" i="29" s="1"/>
  <c r="AR27" i="2"/>
  <c r="AS26" i="2"/>
  <c r="P39" i="29" s="1"/>
  <c r="AR26" i="2"/>
  <c r="AS25" i="2"/>
  <c r="P38" i="29" s="1"/>
  <c r="AR25" i="2"/>
  <c r="AS24" i="2"/>
  <c r="P37" i="29" s="1"/>
  <c r="AR24" i="2"/>
  <c r="AS23" i="2"/>
  <c r="P36" i="29" s="1"/>
  <c r="AR23" i="2"/>
  <c r="AS22" i="2"/>
  <c r="P35" i="29" s="1"/>
  <c r="AR22" i="2"/>
  <c r="AS21" i="2"/>
  <c r="P34" i="29" s="1"/>
  <c r="AR21" i="2"/>
  <c r="AS20" i="2"/>
  <c r="P33" i="29" s="1"/>
  <c r="AR20" i="2"/>
  <c r="AS19" i="2"/>
  <c r="P32" i="29" s="1"/>
  <c r="AR19" i="2"/>
  <c r="AS18" i="2"/>
  <c r="P31" i="29" s="1"/>
  <c r="AR18" i="2"/>
  <c r="AS17" i="2"/>
  <c r="P30" i="29" s="1"/>
  <c r="AR17" i="2"/>
  <c r="AS16" i="2"/>
  <c r="P29" i="29" s="1"/>
  <c r="AR16" i="2"/>
  <c r="AS15" i="2"/>
  <c r="P28" i="29" s="1"/>
  <c r="AR15" i="2"/>
  <c r="AS14" i="2"/>
  <c r="P27" i="29" s="1"/>
  <c r="AR14" i="2"/>
  <c r="AS13" i="2"/>
  <c r="P26" i="29" s="1"/>
  <c r="AR13" i="2"/>
  <c r="AS12" i="2"/>
  <c r="P25" i="29" s="1"/>
  <c r="AR12" i="2"/>
  <c r="AS11" i="2"/>
  <c r="P24" i="29" s="1"/>
  <c r="AR11" i="2"/>
  <c r="U33" i="24" l="1"/>
  <c r="U31" i="24"/>
  <c r="U27" i="24"/>
  <c r="U28" i="24"/>
  <c r="U34" i="24"/>
  <c r="U32" i="24"/>
  <c r="U26" i="24"/>
  <c r="U30" i="24"/>
  <c r="U29" i="24"/>
  <c r="ER44" i="2"/>
  <c r="ES44" i="2"/>
  <c r="H48" i="24"/>
  <c r="N15" i="21"/>
  <c r="N17" i="21"/>
  <c r="N19" i="21"/>
  <c r="N21" i="21"/>
  <c r="N23" i="21"/>
  <c r="N25" i="21"/>
  <c r="N27" i="21"/>
  <c r="N29" i="21"/>
  <c r="N31" i="21"/>
  <c r="N33" i="21"/>
  <c r="J34" i="21"/>
  <c r="L17" i="26"/>
  <c r="O25" i="29"/>
  <c r="F34" i="21"/>
  <c r="EX31" i="2"/>
  <c r="Q34" i="21" s="1"/>
  <c r="ET13" i="2"/>
  <c r="M16" i="21"/>
  <c r="N16" i="21" s="1"/>
  <c r="ET21" i="2"/>
  <c r="M24" i="21"/>
  <c r="N24" i="21" s="1"/>
  <c r="ET29" i="2"/>
  <c r="M32" i="21"/>
  <c r="N32" i="21" s="1"/>
  <c r="P47" i="29"/>
  <c r="L16" i="26"/>
  <c r="O24" i="29"/>
  <c r="L18" i="26"/>
  <c r="O26" i="29"/>
  <c r="L20" i="26"/>
  <c r="O28" i="29"/>
  <c r="L22" i="26"/>
  <c r="O30" i="29"/>
  <c r="L24" i="26"/>
  <c r="O32" i="29"/>
  <c r="L26" i="26"/>
  <c r="O34" i="29"/>
  <c r="L28" i="26"/>
  <c r="O36" i="29"/>
  <c r="L30" i="26"/>
  <c r="O38" i="29"/>
  <c r="L32" i="26"/>
  <c r="O40" i="29"/>
  <c r="L34" i="26"/>
  <c r="O42" i="29"/>
  <c r="L36" i="26"/>
  <c r="AL36" i="26" s="1"/>
  <c r="O44" i="29"/>
  <c r="ET17" i="2"/>
  <c r="N14" i="21"/>
  <c r="N18" i="21"/>
  <c r="N20" i="21"/>
  <c r="N22" i="21"/>
  <c r="N26" i="21"/>
  <c r="N30" i="21"/>
  <c r="N34" i="21"/>
  <c r="ET25" i="2"/>
  <c r="M28" i="21"/>
  <c r="L19" i="26"/>
  <c r="O27" i="29"/>
  <c r="O29" i="29"/>
  <c r="L21" i="26"/>
  <c r="L23" i="26"/>
  <c r="O31" i="29"/>
  <c r="L25" i="26"/>
  <c r="O33" i="29"/>
  <c r="L27" i="26"/>
  <c r="O35" i="29"/>
  <c r="O37" i="29"/>
  <c r="L29" i="26"/>
  <c r="L31" i="26"/>
  <c r="O39" i="29"/>
  <c r="L33" i="26"/>
  <c r="O41" i="29"/>
  <c r="L35" i="26"/>
  <c r="O43" i="29"/>
  <c r="EW31" i="2"/>
  <c r="R51" i="7"/>
  <c r="ET12" i="2"/>
  <c r="ET14" i="2"/>
  <c r="ET16" i="2"/>
  <c r="ET18" i="2"/>
  <c r="ET20" i="2"/>
  <c r="ET22" i="2"/>
  <c r="ET24" i="2"/>
  <c r="ET26" i="2"/>
  <c r="ET28" i="2"/>
  <c r="ET30" i="2"/>
  <c r="ET11" i="2"/>
  <c r="ET15" i="2"/>
  <c r="ET19" i="2"/>
  <c r="ET23" i="2"/>
  <c r="ET27" i="2"/>
  <c r="EJ31" i="2"/>
  <c r="L49" i="26" l="1"/>
  <c r="ET44" i="2"/>
  <c r="AO36" i="26"/>
  <c r="M47" i="21"/>
  <c r="N28" i="21"/>
  <c r="L47" i="21"/>
  <c r="P34" i="21"/>
  <c r="R34" i="21" s="1"/>
  <c r="EY31" i="2"/>
  <c r="O47" i="29"/>
  <c r="N47" i="21" l="1"/>
  <c r="AS44" i="2"/>
  <c r="AO31" i="2"/>
  <c r="H31" i="13" s="1"/>
  <c r="U31" i="13" s="1"/>
  <c r="AR44" i="2"/>
  <c r="T15" i="7" s="1"/>
  <c r="AQ44" i="2"/>
  <c r="AP44" i="2"/>
  <c r="Q15" i="7" s="1"/>
  <c r="Q29" i="7" s="1"/>
  <c r="AN44" i="2"/>
  <c r="AM44" i="2"/>
  <c r="J15" i="7" s="1"/>
  <c r="U15" i="7" l="1"/>
  <c r="R15" i="7"/>
  <c r="AO30" i="2"/>
  <c r="H30" i="13" s="1"/>
  <c r="AO29" i="2"/>
  <c r="H29" i="13" s="1"/>
  <c r="AO28" i="2"/>
  <c r="H28" i="13" s="1"/>
  <c r="AO27" i="2"/>
  <c r="H27" i="13" s="1"/>
  <c r="AO26" i="2"/>
  <c r="H26" i="13" s="1"/>
  <c r="AO25" i="2"/>
  <c r="H25" i="13" s="1"/>
  <c r="AO24" i="2"/>
  <c r="H24" i="13" s="1"/>
  <c r="AO23" i="2"/>
  <c r="H23" i="13" s="1"/>
  <c r="AO22" i="2"/>
  <c r="H22" i="13" s="1"/>
  <c r="AO21" i="2"/>
  <c r="H21" i="13" s="1"/>
  <c r="AO20" i="2"/>
  <c r="H20" i="13" s="1"/>
  <c r="AO19" i="2"/>
  <c r="H19" i="13" s="1"/>
  <c r="AO18" i="2"/>
  <c r="H18" i="13" s="1"/>
  <c r="AO17" i="2"/>
  <c r="H17" i="13" s="1"/>
  <c r="AO16" i="2"/>
  <c r="H16" i="13" s="1"/>
  <c r="AO15" i="2"/>
  <c r="H15" i="13" s="1"/>
  <c r="AO14" i="2"/>
  <c r="H14" i="13" s="1"/>
  <c r="AO13" i="2"/>
  <c r="H13" i="13" s="1"/>
  <c r="AO12" i="2"/>
  <c r="H12" i="13" s="1"/>
  <c r="AO11" i="2"/>
  <c r="H11" i="13" s="1"/>
  <c r="H44" i="13" l="1"/>
  <c r="E31" i="21"/>
  <c r="D26" i="21"/>
  <c r="D30" i="21"/>
  <c r="E33" i="21"/>
  <c r="E29" i="21"/>
  <c r="D32" i="21"/>
  <c r="D27" i="21"/>
  <c r="D31" i="21"/>
  <c r="E32" i="21"/>
  <c r="E28" i="21"/>
  <c r="D28" i="21"/>
  <c r="E27" i="21"/>
  <c r="D29" i="21"/>
  <c r="D33" i="21"/>
  <c r="E30" i="21"/>
  <c r="E26" i="21"/>
  <c r="AO44" i="2"/>
  <c r="F29" i="21" l="1"/>
  <c r="F31" i="21"/>
  <c r="F32" i="21"/>
  <c r="F27" i="21"/>
  <c r="F30" i="21"/>
  <c r="F28" i="21"/>
  <c r="F33" i="21"/>
  <c r="F26" i="21"/>
  <c r="F10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F36" i="28"/>
  <c r="D36" i="28"/>
  <c r="G25" i="24"/>
  <c r="G24" i="24"/>
  <c r="G23" i="24"/>
  <c r="G22" i="24"/>
  <c r="G21" i="24"/>
  <c r="G20" i="24"/>
  <c r="G19" i="24"/>
  <c r="G18" i="24"/>
  <c r="G17" i="24"/>
  <c r="G16" i="24"/>
  <c r="G15" i="24"/>
  <c r="F15" i="24"/>
  <c r="F16" i="24"/>
  <c r="F17" i="24"/>
  <c r="F18" i="24"/>
  <c r="F19" i="24"/>
  <c r="F20" i="24"/>
  <c r="F21" i="24"/>
  <c r="F22" i="24"/>
  <c r="F23" i="24"/>
  <c r="F24" i="24"/>
  <c r="F25" i="24"/>
  <c r="AI11" i="2"/>
  <c r="AJ11" i="2"/>
  <c r="M24" i="28" s="1"/>
  <c r="AI12" i="2"/>
  <c r="AJ12" i="2"/>
  <c r="M25" i="28" s="1"/>
  <c r="AI13" i="2"/>
  <c r="AJ13" i="2"/>
  <c r="M26" i="28" s="1"/>
  <c r="AI14" i="2"/>
  <c r="AJ14" i="2"/>
  <c r="M27" i="28" s="1"/>
  <c r="AI15" i="2"/>
  <c r="AJ15" i="2"/>
  <c r="M28" i="28" s="1"/>
  <c r="AI16" i="2"/>
  <c r="AJ16" i="2"/>
  <c r="M29" i="28" s="1"/>
  <c r="AI17" i="2"/>
  <c r="AJ17" i="2"/>
  <c r="M30" i="28" s="1"/>
  <c r="AI18" i="2"/>
  <c r="AJ18" i="2"/>
  <c r="M31" i="28" s="1"/>
  <c r="AI19" i="2"/>
  <c r="AJ19" i="2"/>
  <c r="M32" i="28" s="1"/>
  <c r="AI20" i="2"/>
  <c r="AJ20" i="2"/>
  <c r="M33" i="28" s="1"/>
  <c r="AI21" i="2"/>
  <c r="AJ21" i="2"/>
  <c r="M34" i="28" s="1"/>
  <c r="AI22" i="2"/>
  <c r="AJ22" i="2"/>
  <c r="M35" i="28" s="1"/>
  <c r="AI23" i="2"/>
  <c r="AJ23" i="2"/>
  <c r="AI24" i="2"/>
  <c r="AJ24" i="2"/>
  <c r="AI25" i="2"/>
  <c r="AJ25" i="2"/>
  <c r="AI26" i="2"/>
  <c r="AJ26" i="2"/>
  <c r="AI27" i="2"/>
  <c r="AJ27" i="2"/>
  <c r="AI28" i="2"/>
  <c r="AJ28" i="2"/>
  <c r="AI29" i="2"/>
  <c r="AJ29" i="2"/>
  <c r="AI30" i="2"/>
  <c r="AJ30" i="2"/>
  <c r="AG11" i="2"/>
  <c r="I24" i="29" s="1"/>
  <c r="AH11" i="2"/>
  <c r="AG12" i="2"/>
  <c r="I25" i="29" s="1"/>
  <c r="AH12" i="2"/>
  <c r="AG13" i="2"/>
  <c r="I26" i="29" s="1"/>
  <c r="AH13" i="2"/>
  <c r="AG14" i="2"/>
  <c r="I27" i="29" s="1"/>
  <c r="AH14" i="2"/>
  <c r="AG15" i="2"/>
  <c r="I28" i="29" s="1"/>
  <c r="AH15" i="2"/>
  <c r="AG16" i="2"/>
  <c r="I29" i="29" s="1"/>
  <c r="AH16" i="2"/>
  <c r="AG17" i="2"/>
  <c r="I30" i="29" s="1"/>
  <c r="AH17" i="2"/>
  <c r="AG18" i="2"/>
  <c r="I31" i="29" s="1"/>
  <c r="AH18" i="2"/>
  <c r="AG19" i="2"/>
  <c r="I32" i="29" s="1"/>
  <c r="AH19" i="2"/>
  <c r="AG20" i="2"/>
  <c r="I33" i="29" s="1"/>
  <c r="AH20" i="2"/>
  <c r="AG21" i="2"/>
  <c r="I34" i="29" s="1"/>
  <c r="AH21" i="2"/>
  <c r="AG22" i="2"/>
  <c r="AH22" i="2"/>
  <c r="AG23" i="2"/>
  <c r="AH23" i="2"/>
  <c r="J36" i="29" s="1"/>
  <c r="AG24" i="2"/>
  <c r="AH24" i="2"/>
  <c r="J37" i="29" s="1"/>
  <c r="AG25" i="2"/>
  <c r="AH25" i="2"/>
  <c r="J38" i="29" s="1"/>
  <c r="AG26" i="2"/>
  <c r="AH26" i="2"/>
  <c r="J39" i="29" s="1"/>
  <c r="AG27" i="2"/>
  <c r="AH27" i="2"/>
  <c r="J40" i="29" s="1"/>
  <c r="AG28" i="2"/>
  <c r="AH28" i="2"/>
  <c r="J41" i="29" s="1"/>
  <c r="AG29" i="2"/>
  <c r="AH29" i="2"/>
  <c r="J42" i="29" s="1"/>
  <c r="AG30" i="2"/>
  <c r="AH30" i="2"/>
  <c r="J43" i="29" s="1"/>
  <c r="AJ8" i="2"/>
  <c r="AH8" i="2"/>
  <c r="AE44" i="2"/>
  <c r="AD44" i="2"/>
  <c r="J14" i="7" s="1"/>
  <c r="AF30" i="2"/>
  <c r="G30" i="13" s="1"/>
  <c r="AF29" i="2"/>
  <c r="G29" i="13" s="1"/>
  <c r="AF28" i="2"/>
  <c r="G28" i="13" s="1"/>
  <c r="AF27" i="2"/>
  <c r="G27" i="13" s="1"/>
  <c r="AF26" i="2"/>
  <c r="G26" i="13" s="1"/>
  <c r="AF25" i="2"/>
  <c r="G25" i="13" s="1"/>
  <c r="AF24" i="2"/>
  <c r="G24" i="13" s="1"/>
  <c r="AF23" i="2"/>
  <c r="G23" i="13" s="1"/>
  <c r="AF22" i="2"/>
  <c r="G22" i="13" s="1"/>
  <c r="AF21" i="2"/>
  <c r="G21" i="13" s="1"/>
  <c r="AF20" i="2"/>
  <c r="G20" i="13" s="1"/>
  <c r="AF19" i="2"/>
  <c r="G19" i="13" s="1"/>
  <c r="AF18" i="2"/>
  <c r="G18" i="13" s="1"/>
  <c r="AF17" i="2"/>
  <c r="G17" i="13" s="1"/>
  <c r="AF16" i="2"/>
  <c r="G16" i="13" s="1"/>
  <c r="AF15" i="2"/>
  <c r="G15" i="13" s="1"/>
  <c r="AF14" i="2"/>
  <c r="G14" i="13" s="1"/>
  <c r="AF13" i="2"/>
  <c r="G13" i="13" s="1"/>
  <c r="AF12" i="2"/>
  <c r="G12" i="13" s="1"/>
  <c r="AF11" i="2"/>
  <c r="G11" i="13" s="1"/>
  <c r="F48" i="24" l="1"/>
  <c r="G48" i="24"/>
  <c r="J35" i="26"/>
  <c r="J31" i="26"/>
  <c r="J27" i="26"/>
  <c r="J33" i="26"/>
  <c r="J29" i="26"/>
  <c r="I43" i="29"/>
  <c r="K35" i="26"/>
  <c r="I39" i="29"/>
  <c r="K31" i="26"/>
  <c r="I37" i="29"/>
  <c r="K29" i="26"/>
  <c r="I35" i="29"/>
  <c r="K27" i="26"/>
  <c r="J34" i="26"/>
  <c r="J32" i="26"/>
  <c r="J30" i="26"/>
  <c r="J28" i="26"/>
  <c r="I42" i="29"/>
  <c r="K34" i="26"/>
  <c r="I38" i="29"/>
  <c r="K30" i="26"/>
  <c r="I41" i="29"/>
  <c r="K33" i="26"/>
  <c r="J34" i="28"/>
  <c r="J34" i="29"/>
  <c r="J32" i="28"/>
  <c r="J32" i="29"/>
  <c r="J30" i="28"/>
  <c r="J30" i="29"/>
  <c r="J28" i="28"/>
  <c r="J28" i="29"/>
  <c r="J26" i="28"/>
  <c r="J26" i="29"/>
  <c r="J24" i="28"/>
  <c r="J24" i="29"/>
  <c r="I40" i="29"/>
  <c r="K32" i="26"/>
  <c r="K28" i="26"/>
  <c r="I36" i="29"/>
  <c r="J35" i="28"/>
  <c r="J35" i="29"/>
  <c r="J33" i="28"/>
  <c r="J33" i="29"/>
  <c r="J31" i="28"/>
  <c r="J31" i="29"/>
  <c r="J29" i="28"/>
  <c r="J29" i="29"/>
  <c r="J27" i="28"/>
  <c r="J27" i="29"/>
  <c r="J25" i="28"/>
  <c r="J25" i="29"/>
  <c r="M36" i="28"/>
  <c r="G44" i="13"/>
  <c r="I31" i="28"/>
  <c r="K23" i="26"/>
  <c r="I25" i="28"/>
  <c r="K17" i="26"/>
  <c r="J26" i="26"/>
  <c r="L34" i="28"/>
  <c r="J20" i="26"/>
  <c r="L28" i="28"/>
  <c r="I35" i="28"/>
  <c r="I33" i="28"/>
  <c r="K25" i="26"/>
  <c r="I29" i="28"/>
  <c r="K21" i="26"/>
  <c r="I27" i="28"/>
  <c r="K19" i="26"/>
  <c r="J24" i="26"/>
  <c r="L32" i="28"/>
  <c r="J22" i="26"/>
  <c r="L30" i="28"/>
  <c r="J18" i="26"/>
  <c r="L26" i="28"/>
  <c r="L24" i="28"/>
  <c r="J16" i="26"/>
  <c r="I34" i="28"/>
  <c r="K26" i="26"/>
  <c r="K24" i="26"/>
  <c r="I32" i="28"/>
  <c r="I30" i="28"/>
  <c r="K22" i="26"/>
  <c r="K20" i="26"/>
  <c r="I28" i="28"/>
  <c r="I26" i="28"/>
  <c r="K18" i="26"/>
  <c r="K16" i="26"/>
  <c r="I24" i="28"/>
  <c r="L35" i="28"/>
  <c r="J25" i="26"/>
  <c r="L33" i="28"/>
  <c r="L31" i="28"/>
  <c r="J23" i="26"/>
  <c r="J21" i="26"/>
  <c r="L29" i="28"/>
  <c r="J19" i="26"/>
  <c r="L27" i="28"/>
  <c r="J17" i="26"/>
  <c r="L25" i="28"/>
  <c r="G36" i="28"/>
  <c r="AI44" i="2"/>
  <c r="T14" i="7" s="1"/>
  <c r="U14" i="7" s="1"/>
  <c r="AJ44" i="2"/>
  <c r="AF44" i="2"/>
  <c r="AG44" i="2"/>
  <c r="N14" i="7" s="1"/>
  <c r="AH44" i="2"/>
  <c r="J49" i="26" l="1"/>
  <c r="K49" i="26"/>
  <c r="J36" i="28"/>
  <c r="I47" i="29"/>
  <c r="J47" i="29"/>
  <c r="I36" i="28"/>
  <c r="L36" i="28"/>
  <c r="AH46" i="2"/>
  <c r="E25" i="24" l="1"/>
  <c r="D25" i="24"/>
  <c r="E24" i="24"/>
  <c r="D24" i="24"/>
  <c r="E23" i="24"/>
  <c r="D23" i="24"/>
  <c r="U23" i="24" s="1"/>
  <c r="E22" i="24"/>
  <c r="D22" i="24"/>
  <c r="E21" i="24"/>
  <c r="D21" i="24"/>
  <c r="U21" i="24" s="1"/>
  <c r="E20" i="24"/>
  <c r="D20" i="24"/>
  <c r="E19" i="24"/>
  <c r="D19" i="24"/>
  <c r="U19" i="24" s="1"/>
  <c r="E18" i="24"/>
  <c r="D18" i="24"/>
  <c r="E17" i="24"/>
  <c r="D17" i="24"/>
  <c r="U17" i="24" s="1"/>
  <c r="E16" i="24"/>
  <c r="D16" i="24"/>
  <c r="E15" i="24"/>
  <c r="D15" i="24"/>
  <c r="U15" i="24" s="1"/>
  <c r="U18" i="24" l="1"/>
  <c r="U16" i="24"/>
  <c r="U20" i="24"/>
  <c r="U24" i="24"/>
  <c r="U22" i="24"/>
  <c r="U25" i="24"/>
  <c r="E48" i="24"/>
  <c r="D48" i="24"/>
  <c r="D24" i="20"/>
  <c r="F24" i="20"/>
  <c r="D25" i="20"/>
  <c r="F25" i="20"/>
  <c r="D26" i="20"/>
  <c r="F26" i="20"/>
  <c r="D27" i="20"/>
  <c r="F27" i="20"/>
  <c r="D28" i="20"/>
  <c r="F28" i="20"/>
  <c r="D29" i="20"/>
  <c r="F29" i="20"/>
  <c r="D30" i="20"/>
  <c r="F30" i="20"/>
  <c r="D31" i="20"/>
  <c r="F31" i="20"/>
  <c r="D32" i="20"/>
  <c r="F32" i="20"/>
  <c r="D33" i="20"/>
  <c r="F33" i="20"/>
  <c r="D34" i="20"/>
  <c r="F34" i="20"/>
  <c r="D35" i="20"/>
  <c r="F35" i="20"/>
  <c r="U48" i="24" l="1"/>
  <c r="G35" i="20"/>
  <c r="G34" i="20"/>
  <c r="G33" i="20"/>
  <c r="G32" i="20"/>
  <c r="G31" i="20"/>
  <c r="G30" i="20"/>
  <c r="G29" i="20"/>
  <c r="G28" i="20"/>
  <c r="G27" i="20"/>
  <c r="G26" i="20"/>
  <c r="G25" i="20"/>
  <c r="G24" i="20"/>
  <c r="F36" i="20"/>
  <c r="D36" i="20"/>
  <c r="D24" i="18"/>
  <c r="F24" i="18"/>
  <c r="D25" i="18"/>
  <c r="F25" i="18"/>
  <c r="D26" i="18"/>
  <c r="F26" i="18"/>
  <c r="D27" i="18"/>
  <c r="F27" i="18"/>
  <c r="D28" i="18"/>
  <c r="F28" i="18"/>
  <c r="D29" i="18"/>
  <c r="F29" i="18"/>
  <c r="D30" i="18"/>
  <c r="F30" i="18"/>
  <c r="D31" i="18"/>
  <c r="F31" i="18"/>
  <c r="D32" i="18"/>
  <c r="F32" i="18"/>
  <c r="D33" i="18"/>
  <c r="F33" i="18"/>
  <c r="D34" i="18"/>
  <c r="F34" i="18"/>
  <c r="D35" i="18"/>
  <c r="F35" i="18"/>
  <c r="V36" i="24" l="1"/>
  <c r="W36" i="24" s="1"/>
  <c r="V44" i="24"/>
  <c r="W44" i="24" s="1"/>
  <c r="V37" i="24"/>
  <c r="W37" i="24" s="1"/>
  <c r="V45" i="24"/>
  <c r="W45" i="24" s="1"/>
  <c r="V43" i="24"/>
  <c r="W43" i="24" s="1"/>
  <c r="V38" i="24"/>
  <c r="W38" i="24" s="1"/>
  <c r="V46" i="24"/>
  <c r="W46" i="24" s="1"/>
  <c r="V39" i="24"/>
  <c r="W39" i="24" s="1"/>
  <c r="V47" i="24"/>
  <c r="W47" i="24" s="1"/>
  <c r="V40" i="24"/>
  <c r="W40" i="24" s="1"/>
  <c r="V41" i="24"/>
  <c r="W41" i="24" s="1"/>
  <c r="V42" i="24"/>
  <c r="W42" i="24" s="1"/>
  <c r="V35" i="24"/>
  <c r="W35" i="24" s="1"/>
  <c r="V26" i="24"/>
  <c r="W26" i="24" s="1"/>
  <c r="V30" i="24"/>
  <c r="W30" i="24" s="1"/>
  <c r="V34" i="24"/>
  <c r="W34" i="24" s="1"/>
  <c r="V29" i="24"/>
  <c r="W29" i="24" s="1"/>
  <c r="V33" i="24"/>
  <c r="W33" i="24" s="1"/>
  <c r="V28" i="24"/>
  <c r="W28" i="24" s="1"/>
  <c r="V32" i="24"/>
  <c r="W32" i="24" s="1"/>
  <c r="V27" i="24"/>
  <c r="W27" i="24" s="1"/>
  <c r="V31" i="24"/>
  <c r="W31" i="24" s="1"/>
  <c r="V24" i="24"/>
  <c r="W24" i="24" s="1"/>
  <c r="V20" i="24"/>
  <c r="W20" i="24" s="1"/>
  <c r="V16" i="24"/>
  <c r="W16" i="24" s="1"/>
  <c r="V23" i="24"/>
  <c r="W23" i="24" s="1"/>
  <c r="V18" i="24"/>
  <c r="W18" i="24" s="1"/>
  <c r="V13" i="24"/>
  <c r="W13" i="24" s="1"/>
  <c r="V22" i="24"/>
  <c r="W22" i="24" s="1"/>
  <c r="V17" i="24"/>
  <c r="W17" i="24" s="1"/>
  <c r="V21" i="24"/>
  <c r="W21" i="24" s="1"/>
  <c r="V15" i="24"/>
  <c r="W15" i="24" s="1"/>
  <c r="V19" i="24"/>
  <c r="W19" i="24" s="1"/>
  <c r="V25" i="24"/>
  <c r="W25" i="24" s="1"/>
  <c r="V14" i="24"/>
  <c r="W14" i="24" s="1"/>
  <c r="G30" i="19"/>
  <c r="G32" i="19"/>
  <c r="G25" i="19"/>
  <c r="G29" i="19"/>
  <c r="G33" i="19"/>
  <c r="F36" i="19"/>
  <c r="G27" i="19"/>
  <c r="G34" i="19"/>
  <c r="G24" i="19"/>
  <c r="G31" i="19"/>
  <c r="G26" i="19"/>
  <c r="G28" i="19"/>
  <c r="G35" i="19"/>
  <c r="G30" i="18"/>
  <c r="G34" i="18"/>
  <c r="G32" i="18"/>
  <c r="G28" i="18"/>
  <c r="G26" i="18"/>
  <c r="G24" i="18"/>
  <c r="G35" i="18"/>
  <c r="G31" i="18"/>
  <c r="G27" i="18"/>
  <c r="G36" i="20"/>
  <c r="D36" i="19"/>
  <c r="G33" i="18"/>
  <c r="G29" i="18"/>
  <c r="G25" i="18"/>
  <c r="D36" i="18"/>
  <c r="F36" i="18"/>
  <c r="G36" i="19" l="1"/>
  <c r="G36" i="18"/>
  <c r="Y11" i="2"/>
  <c r="J24" i="20" s="1"/>
  <c r="Y12" i="2"/>
  <c r="J25" i="20" s="1"/>
  <c r="Y13" i="2"/>
  <c r="J26" i="20" s="1"/>
  <c r="Y14" i="2"/>
  <c r="J27" i="20" s="1"/>
  <c r="Y15" i="2"/>
  <c r="J28" i="20" s="1"/>
  <c r="Y16" i="2"/>
  <c r="J29" i="20" s="1"/>
  <c r="Y17" i="2"/>
  <c r="J30" i="20" s="1"/>
  <c r="Y18" i="2"/>
  <c r="J31" i="20" s="1"/>
  <c r="Y19" i="2"/>
  <c r="J32" i="20" s="1"/>
  <c r="Y20" i="2"/>
  <c r="J33" i="20" s="1"/>
  <c r="Y21" i="2"/>
  <c r="J34" i="20" s="1"/>
  <c r="Y22" i="2"/>
  <c r="J35" i="20" s="1"/>
  <c r="Y23" i="2"/>
  <c r="Y24" i="2"/>
  <c r="Y25" i="2"/>
  <c r="Y26" i="2"/>
  <c r="Y27" i="2"/>
  <c r="Y28" i="2"/>
  <c r="Y29" i="2"/>
  <c r="Y30" i="2"/>
  <c r="Z11" i="2"/>
  <c r="AA11" i="2"/>
  <c r="M24" i="20" s="1"/>
  <c r="Z12" i="2"/>
  <c r="AA12" i="2"/>
  <c r="M25" i="20" s="1"/>
  <c r="Z13" i="2"/>
  <c r="AA13" i="2"/>
  <c r="M26" i="20" s="1"/>
  <c r="Z14" i="2"/>
  <c r="AA14" i="2"/>
  <c r="M27" i="20" s="1"/>
  <c r="Z15" i="2"/>
  <c r="AA15" i="2"/>
  <c r="M28" i="20" s="1"/>
  <c r="Z16" i="2"/>
  <c r="AA16" i="2"/>
  <c r="M29" i="20" s="1"/>
  <c r="Z17" i="2"/>
  <c r="AA17" i="2"/>
  <c r="M30" i="20" s="1"/>
  <c r="Z18" i="2"/>
  <c r="AA18" i="2"/>
  <c r="M31" i="20" s="1"/>
  <c r="Z19" i="2"/>
  <c r="AA19" i="2"/>
  <c r="M32" i="20" s="1"/>
  <c r="Z20" i="2"/>
  <c r="AA20" i="2"/>
  <c r="M33" i="20" s="1"/>
  <c r="Z21" i="2"/>
  <c r="AA21" i="2"/>
  <c r="M34" i="20" s="1"/>
  <c r="Z22" i="2"/>
  <c r="AA22" i="2"/>
  <c r="M35" i="20" s="1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I35" i="26" l="1"/>
  <c r="I31" i="26"/>
  <c r="I27" i="26"/>
  <c r="H34" i="26"/>
  <c r="H32" i="26"/>
  <c r="I33" i="26"/>
  <c r="H33" i="26"/>
  <c r="H27" i="26"/>
  <c r="I29" i="26"/>
  <c r="H35" i="26"/>
  <c r="H31" i="26"/>
  <c r="H29" i="26"/>
  <c r="I34" i="26"/>
  <c r="I30" i="26"/>
  <c r="H30" i="26"/>
  <c r="H28" i="26"/>
  <c r="I32" i="26"/>
  <c r="I28" i="26"/>
  <c r="I30" i="20"/>
  <c r="I22" i="26"/>
  <c r="I25" i="20"/>
  <c r="I17" i="26"/>
  <c r="L33" i="20"/>
  <c r="H25" i="26"/>
  <c r="L27" i="20"/>
  <c r="H19" i="26"/>
  <c r="I35" i="20"/>
  <c r="I31" i="20"/>
  <c r="I23" i="26"/>
  <c r="I27" i="20"/>
  <c r="I19" i="26"/>
  <c r="L34" i="20"/>
  <c r="H26" i="26"/>
  <c r="L32" i="20"/>
  <c r="H24" i="26"/>
  <c r="L30" i="20"/>
  <c r="H22" i="26"/>
  <c r="L28" i="20"/>
  <c r="H20" i="26"/>
  <c r="L26" i="20"/>
  <c r="H18" i="26"/>
  <c r="L24" i="20"/>
  <c r="H16" i="26"/>
  <c r="I34" i="20"/>
  <c r="I26" i="26"/>
  <c r="I26" i="20"/>
  <c r="I18" i="26"/>
  <c r="I33" i="20"/>
  <c r="I25" i="26"/>
  <c r="I29" i="20"/>
  <c r="I21" i="26"/>
  <c r="L35" i="20"/>
  <c r="L31" i="20"/>
  <c r="H23" i="26"/>
  <c r="L29" i="20"/>
  <c r="H21" i="26"/>
  <c r="L25" i="20"/>
  <c r="H17" i="26"/>
  <c r="I32" i="20"/>
  <c r="I24" i="26"/>
  <c r="I28" i="20"/>
  <c r="I20" i="26"/>
  <c r="I24" i="20"/>
  <c r="I16" i="26"/>
  <c r="J36" i="20"/>
  <c r="M36" i="20"/>
  <c r="Y44" i="2"/>
  <c r="X44" i="2"/>
  <c r="N13" i="7" s="1"/>
  <c r="E14" i="21"/>
  <c r="E15" i="21"/>
  <c r="E16" i="21"/>
  <c r="E17" i="21"/>
  <c r="E18" i="21"/>
  <c r="E19" i="21"/>
  <c r="E20" i="21"/>
  <c r="E21" i="21"/>
  <c r="E22" i="21"/>
  <c r="E23" i="21"/>
  <c r="E24" i="21"/>
  <c r="E25" i="21"/>
  <c r="D14" i="21"/>
  <c r="D17" i="21"/>
  <c r="D18" i="21"/>
  <c r="D21" i="21"/>
  <c r="D22" i="21"/>
  <c r="D25" i="21"/>
  <c r="EJ25" i="2"/>
  <c r="V44" i="2"/>
  <c r="U44" i="2"/>
  <c r="J13" i="7" s="1"/>
  <c r="W30" i="2"/>
  <c r="F30" i="13" s="1"/>
  <c r="W29" i="2"/>
  <c r="F29" i="13" s="1"/>
  <c r="W28" i="2"/>
  <c r="F28" i="13" s="1"/>
  <c r="W27" i="2"/>
  <c r="F27" i="13" s="1"/>
  <c r="W26" i="2"/>
  <c r="F26" i="13" s="1"/>
  <c r="W25" i="2"/>
  <c r="F25" i="13" s="1"/>
  <c r="W24" i="2"/>
  <c r="F24" i="13" s="1"/>
  <c r="W23" i="2"/>
  <c r="F23" i="13" s="1"/>
  <c r="W22" i="2"/>
  <c r="F22" i="13" s="1"/>
  <c r="W21" i="2"/>
  <c r="F21" i="13" s="1"/>
  <c r="W20" i="2"/>
  <c r="F20" i="13" s="1"/>
  <c r="W19" i="2"/>
  <c r="F19" i="13" s="1"/>
  <c r="W18" i="2"/>
  <c r="F18" i="13" s="1"/>
  <c r="W17" i="2"/>
  <c r="F17" i="13" s="1"/>
  <c r="W16" i="2"/>
  <c r="F16" i="13" s="1"/>
  <c r="W15" i="2"/>
  <c r="F15" i="13" s="1"/>
  <c r="W14" i="2"/>
  <c r="F14" i="13" s="1"/>
  <c r="W13" i="2"/>
  <c r="F13" i="13" s="1"/>
  <c r="W12" i="2"/>
  <c r="F12" i="13" s="1"/>
  <c r="W11" i="2"/>
  <c r="F11" i="13" s="1"/>
  <c r="H49" i="26" l="1"/>
  <c r="I49" i="26"/>
  <c r="O13" i="7"/>
  <c r="F44" i="13"/>
  <c r="Y46" i="2"/>
  <c r="EJ27" i="2"/>
  <c r="EJ26" i="2"/>
  <c r="F21" i="21"/>
  <c r="F22" i="21"/>
  <c r="F14" i="21"/>
  <c r="EJ24" i="2"/>
  <c r="F18" i="21"/>
  <c r="F25" i="21"/>
  <c r="F17" i="21"/>
  <c r="EJ29" i="2"/>
  <c r="EJ30" i="2"/>
  <c r="EJ28" i="2"/>
  <c r="L36" i="20"/>
  <c r="EJ19" i="2"/>
  <c r="EJ11" i="2"/>
  <c r="I36" i="20"/>
  <c r="EJ21" i="2"/>
  <c r="D24" i="21"/>
  <c r="F24" i="21" s="1"/>
  <c r="EJ17" i="2"/>
  <c r="D20" i="21"/>
  <c r="F20" i="21" s="1"/>
  <c r="EJ13" i="2"/>
  <c r="D16" i="21"/>
  <c r="F16" i="21" s="1"/>
  <c r="EJ18" i="2"/>
  <c r="EJ20" i="2"/>
  <c r="D23" i="21"/>
  <c r="F23" i="21" s="1"/>
  <c r="EJ16" i="2"/>
  <c r="D19" i="21"/>
  <c r="F19" i="21" s="1"/>
  <c r="EJ12" i="2"/>
  <c r="D15" i="21"/>
  <c r="F15" i="21" s="1"/>
  <c r="EJ23" i="2"/>
  <c r="EJ15" i="2"/>
  <c r="E47" i="21"/>
  <c r="EJ22" i="2"/>
  <c r="EJ14" i="2"/>
  <c r="Z44" i="2"/>
  <c r="T13" i="7" s="1"/>
  <c r="U13" i="7" s="1"/>
  <c r="AA44" i="2"/>
  <c r="W44" i="2"/>
  <c r="D16" i="5"/>
  <c r="F11" i="2"/>
  <c r="G11" i="2"/>
  <c r="H11" i="2"/>
  <c r="I11" i="2"/>
  <c r="M24" i="18" s="1"/>
  <c r="F12" i="2"/>
  <c r="G12" i="2"/>
  <c r="H12" i="2"/>
  <c r="I12" i="2"/>
  <c r="M25" i="18" s="1"/>
  <c r="F13" i="2"/>
  <c r="G13" i="2"/>
  <c r="H13" i="2"/>
  <c r="I13" i="2"/>
  <c r="M26" i="18" s="1"/>
  <c r="F14" i="2"/>
  <c r="G14" i="2"/>
  <c r="H14" i="2"/>
  <c r="I14" i="2"/>
  <c r="M27" i="18" s="1"/>
  <c r="F15" i="2"/>
  <c r="G15" i="2"/>
  <c r="H15" i="2"/>
  <c r="I15" i="2"/>
  <c r="M28" i="18" s="1"/>
  <c r="F16" i="2"/>
  <c r="G16" i="2"/>
  <c r="H16" i="2"/>
  <c r="I16" i="2"/>
  <c r="M29" i="18" s="1"/>
  <c r="F17" i="2"/>
  <c r="G17" i="2"/>
  <c r="H17" i="2"/>
  <c r="I17" i="2"/>
  <c r="M30" i="18" s="1"/>
  <c r="F18" i="2"/>
  <c r="G18" i="2"/>
  <c r="H18" i="2"/>
  <c r="I18" i="2"/>
  <c r="M31" i="18" s="1"/>
  <c r="F19" i="2"/>
  <c r="G19" i="2"/>
  <c r="H19" i="2"/>
  <c r="I19" i="2"/>
  <c r="M32" i="18" s="1"/>
  <c r="F20" i="2"/>
  <c r="G20" i="2"/>
  <c r="H20" i="2"/>
  <c r="I20" i="2"/>
  <c r="M33" i="18" s="1"/>
  <c r="F21" i="2"/>
  <c r="G21" i="2"/>
  <c r="H21" i="2"/>
  <c r="I21" i="2"/>
  <c r="M34" i="18" s="1"/>
  <c r="F22" i="2"/>
  <c r="G22" i="2"/>
  <c r="H22" i="2"/>
  <c r="I22" i="2"/>
  <c r="M35" i="18" s="1"/>
  <c r="F23" i="2"/>
  <c r="G23" i="2"/>
  <c r="H23" i="2"/>
  <c r="I23" i="2"/>
  <c r="F24" i="2"/>
  <c r="G24" i="2"/>
  <c r="H24" i="2"/>
  <c r="I24" i="2"/>
  <c r="F25" i="2"/>
  <c r="G25" i="2"/>
  <c r="H25" i="2"/>
  <c r="I25" i="2"/>
  <c r="F26" i="2"/>
  <c r="G26" i="2"/>
  <c r="H26" i="2"/>
  <c r="I26" i="2"/>
  <c r="F27" i="2"/>
  <c r="G27" i="2"/>
  <c r="H27" i="2"/>
  <c r="I27" i="2"/>
  <c r="F28" i="2"/>
  <c r="G28" i="2"/>
  <c r="H28" i="2"/>
  <c r="I28" i="2"/>
  <c r="F29" i="2"/>
  <c r="G29" i="2"/>
  <c r="H29" i="2"/>
  <c r="I29" i="2"/>
  <c r="F30" i="2"/>
  <c r="G30" i="2"/>
  <c r="H30" i="2"/>
  <c r="I30" i="2"/>
  <c r="T50" i="7"/>
  <c r="EJ44" i="2" l="1"/>
  <c r="J34" i="18"/>
  <c r="J32" i="18"/>
  <c r="J30" i="18"/>
  <c r="J28" i="18"/>
  <c r="J26" i="18"/>
  <c r="J24" i="18"/>
  <c r="J35" i="18"/>
  <c r="J33" i="18"/>
  <c r="J31" i="18"/>
  <c r="J29" i="18"/>
  <c r="J27" i="18"/>
  <c r="J25" i="18"/>
  <c r="D35" i="26"/>
  <c r="D34" i="26"/>
  <c r="D33" i="26"/>
  <c r="D32" i="26"/>
  <c r="D31" i="26"/>
  <c r="D30" i="26"/>
  <c r="E35" i="26"/>
  <c r="E33" i="26"/>
  <c r="E32" i="26"/>
  <c r="E31" i="26"/>
  <c r="E30" i="26"/>
  <c r="E29" i="26"/>
  <c r="E28" i="26"/>
  <c r="D29" i="26"/>
  <c r="E34" i="26"/>
  <c r="E27" i="26"/>
  <c r="D28" i="26"/>
  <c r="D27" i="26"/>
  <c r="F47" i="21"/>
  <c r="L34" i="18"/>
  <c r="D26" i="26"/>
  <c r="L33" i="18"/>
  <c r="D25" i="26"/>
  <c r="L31" i="18"/>
  <c r="D23" i="26"/>
  <c r="L30" i="18"/>
  <c r="D22" i="26"/>
  <c r="L28" i="18"/>
  <c r="D20" i="26"/>
  <c r="L27" i="18"/>
  <c r="D19" i="26"/>
  <c r="L25" i="18"/>
  <c r="D17" i="26"/>
  <c r="L35" i="18"/>
  <c r="L32" i="18"/>
  <c r="D24" i="26"/>
  <c r="L29" i="18"/>
  <c r="D21" i="26"/>
  <c r="L26" i="18"/>
  <c r="D18" i="26"/>
  <c r="L24" i="18"/>
  <c r="D16" i="26"/>
  <c r="H44" i="2"/>
  <c r="T11" i="7" s="1"/>
  <c r="I35" i="18"/>
  <c r="I34" i="18"/>
  <c r="E26" i="26"/>
  <c r="I33" i="18"/>
  <c r="E25" i="26"/>
  <c r="I32" i="18"/>
  <c r="E24" i="26"/>
  <c r="I31" i="18"/>
  <c r="E23" i="26"/>
  <c r="I30" i="18"/>
  <c r="E22" i="26"/>
  <c r="I29" i="18"/>
  <c r="E21" i="26"/>
  <c r="I28" i="18"/>
  <c r="E20" i="26"/>
  <c r="I27" i="18"/>
  <c r="E19" i="26"/>
  <c r="I26" i="18"/>
  <c r="E18" i="26"/>
  <c r="I25" i="18"/>
  <c r="E17" i="26"/>
  <c r="I24" i="18"/>
  <c r="E16" i="26"/>
  <c r="M36" i="18"/>
  <c r="D47" i="21"/>
  <c r="F44" i="2"/>
  <c r="N11" i="7" s="1"/>
  <c r="G44" i="2"/>
  <c r="I44" i="2"/>
  <c r="C16" i="8"/>
  <c r="D49" i="26" l="1"/>
  <c r="E49" i="26"/>
  <c r="J36" i="18"/>
  <c r="Q34" i="18"/>
  <c r="Q27" i="18"/>
  <c r="Q31" i="18"/>
  <c r="Q35" i="18"/>
  <c r="I36" i="18"/>
  <c r="Q28" i="18"/>
  <c r="Q29" i="18"/>
  <c r="L36" i="18"/>
  <c r="Q26" i="18"/>
  <c r="Q30" i="18"/>
  <c r="Q32" i="18"/>
  <c r="Q33" i="18"/>
  <c r="Q11" i="2"/>
  <c r="R11" i="2"/>
  <c r="M24" i="19" s="1"/>
  <c r="Q12" i="2"/>
  <c r="R12" i="2"/>
  <c r="M25" i="19" s="1"/>
  <c r="Q13" i="2"/>
  <c r="R13" i="2"/>
  <c r="M26" i="19" s="1"/>
  <c r="Q14" i="2"/>
  <c r="R14" i="2"/>
  <c r="M27" i="19" s="1"/>
  <c r="Q15" i="2"/>
  <c r="R15" i="2"/>
  <c r="M28" i="19" s="1"/>
  <c r="Q16" i="2"/>
  <c r="R16" i="2"/>
  <c r="M29" i="19" s="1"/>
  <c r="Q17" i="2"/>
  <c r="R17" i="2"/>
  <c r="M30" i="19" s="1"/>
  <c r="Q18" i="2"/>
  <c r="R18" i="2"/>
  <c r="M31" i="19" s="1"/>
  <c r="Q19" i="2"/>
  <c r="R19" i="2"/>
  <c r="M32" i="19" s="1"/>
  <c r="Q20" i="2"/>
  <c r="R20" i="2"/>
  <c r="M33" i="19" s="1"/>
  <c r="Q21" i="2"/>
  <c r="R21" i="2"/>
  <c r="M34" i="19" s="1"/>
  <c r="Q22" i="2"/>
  <c r="R22" i="2"/>
  <c r="M35" i="19" s="1"/>
  <c r="Q23" i="2"/>
  <c r="R23" i="2"/>
  <c r="Q24" i="2"/>
  <c r="R24" i="2"/>
  <c r="Q25" i="2"/>
  <c r="R25" i="2"/>
  <c r="Q26" i="2"/>
  <c r="R26" i="2"/>
  <c r="Q27" i="2"/>
  <c r="R27" i="2"/>
  <c r="Q28" i="2"/>
  <c r="R28" i="2"/>
  <c r="Q29" i="2"/>
  <c r="R29" i="2"/>
  <c r="Q30" i="2"/>
  <c r="R30" i="2"/>
  <c r="P11" i="2"/>
  <c r="EN11" i="2" s="1"/>
  <c r="P12" i="2"/>
  <c r="EN12" i="2" s="1"/>
  <c r="P13" i="2"/>
  <c r="EN13" i="2" s="1"/>
  <c r="P14" i="2"/>
  <c r="EN14" i="2" s="1"/>
  <c r="P15" i="2"/>
  <c r="EN15" i="2" s="1"/>
  <c r="P16" i="2"/>
  <c r="EN16" i="2" s="1"/>
  <c r="P17" i="2"/>
  <c r="EN17" i="2" s="1"/>
  <c r="P18" i="2"/>
  <c r="EN18" i="2" s="1"/>
  <c r="P19" i="2"/>
  <c r="EN19" i="2" s="1"/>
  <c r="P20" i="2"/>
  <c r="EN20" i="2" s="1"/>
  <c r="P21" i="2"/>
  <c r="EN21" i="2" s="1"/>
  <c r="P22" i="2"/>
  <c r="EN22" i="2" s="1"/>
  <c r="P23" i="2"/>
  <c r="EN23" i="2" s="1"/>
  <c r="P24" i="2"/>
  <c r="EN24" i="2" s="1"/>
  <c r="P25" i="2"/>
  <c r="EN25" i="2" s="1"/>
  <c r="P26" i="2"/>
  <c r="EN26" i="2" s="1"/>
  <c r="P27" i="2"/>
  <c r="EN27" i="2" s="1"/>
  <c r="P28" i="2"/>
  <c r="EN28" i="2" s="1"/>
  <c r="P29" i="2"/>
  <c r="EN29" i="2" s="1"/>
  <c r="P30" i="2"/>
  <c r="EN30" i="2" s="1"/>
  <c r="O11" i="2"/>
  <c r="EM11" i="2" s="1"/>
  <c r="O12" i="2"/>
  <c r="EM12" i="2" s="1"/>
  <c r="O13" i="2"/>
  <c r="EM13" i="2" s="1"/>
  <c r="O14" i="2"/>
  <c r="EM14" i="2" s="1"/>
  <c r="O15" i="2"/>
  <c r="EM15" i="2" s="1"/>
  <c r="O16" i="2"/>
  <c r="EM16" i="2" s="1"/>
  <c r="O17" i="2"/>
  <c r="EM17" i="2" s="1"/>
  <c r="O18" i="2"/>
  <c r="EM18" i="2" s="1"/>
  <c r="O19" i="2"/>
  <c r="EM19" i="2" s="1"/>
  <c r="O20" i="2"/>
  <c r="EM20" i="2" s="1"/>
  <c r="O21" i="2"/>
  <c r="EM21" i="2" s="1"/>
  <c r="O22" i="2"/>
  <c r="EM22" i="2" s="1"/>
  <c r="O23" i="2"/>
  <c r="EM23" i="2" s="1"/>
  <c r="O24" i="2"/>
  <c r="EM24" i="2" s="1"/>
  <c r="O25" i="2"/>
  <c r="EM25" i="2" s="1"/>
  <c r="O26" i="2"/>
  <c r="EM26" i="2" s="1"/>
  <c r="O27" i="2"/>
  <c r="EM27" i="2" s="1"/>
  <c r="O28" i="2"/>
  <c r="EM28" i="2" s="1"/>
  <c r="O29" i="2"/>
  <c r="EM29" i="2" s="1"/>
  <c r="O30" i="2"/>
  <c r="EM30" i="2" s="1"/>
  <c r="M44" i="2"/>
  <c r="L44" i="2"/>
  <c r="J12" i="7" s="1"/>
  <c r="J29" i="7" s="1"/>
  <c r="N30" i="2"/>
  <c r="E30" i="13" s="1"/>
  <c r="N29" i="2"/>
  <c r="E29" i="13" s="1"/>
  <c r="N28" i="2"/>
  <c r="E28" i="13" s="1"/>
  <c r="N27" i="2"/>
  <c r="E27" i="13" s="1"/>
  <c r="N26" i="2"/>
  <c r="E26" i="13" s="1"/>
  <c r="N25" i="2"/>
  <c r="E25" i="13" s="1"/>
  <c r="N24" i="2"/>
  <c r="E24" i="13" s="1"/>
  <c r="N23" i="2"/>
  <c r="E23" i="13" s="1"/>
  <c r="N22" i="2"/>
  <c r="E22" i="13" s="1"/>
  <c r="N21" i="2"/>
  <c r="E21" i="13" s="1"/>
  <c r="N20" i="2"/>
  <c r="E20" i="13" s="1"/>
  <c r="N19" i="2"/>
  <c r="E19" i="13" s="1"/>
  <c r="N18" i="2"/>
  <c r="E18" i="13" s="1"/>
  <c r="N17" i="2"/>
  <c r="E17" i="13" s="1"/>
  <c r="N16" i="2"/>
  <c r="E16" i="13" s="1"/>
  <c r="N15" i="2"/>
  <c r="E15" i="13" s="1"/>
  <c r="N14" i="2"/>
  <c r="E14" i="13" s="1"/>
  <c r="N13" i="2"/>
  <c r="E13" i="13" s="1"/>
  <c r="N12" i="2"/>
  <c r="E12" i="13" s="1"/>
  <c r="N11" i="2"/>
  <c r="E11" i="13" s="1"/>
  <c r="E44" i="13" l="1"/>
  <c r="EM44" i="2"/>
  <c r="EN44" i="2"/>
  <c r="EW12" i="2"/>
  <c r="EW14" i="2"/>
  <c r="EW21" i="2"/>
  <c r="EW19" i="2"/>
  <c r="EW11" i="2"/>
  <c r="EW13" i="2"/>
  <c r="EW18" i="2"/>
  <c r="EW17" i="2"/>
  <c r="EW20" i="2"/>
  <c r="EW16" i="2"/>
  <c r="EW15" i="2"/>
  <c r="I32" i="21"/>
  <c r="EX29" i="2"/>
  <c r="Q32" i="21" s="1"/>
  <c r="J26" i="19"/>
  <c r="EX13" i="2"/>
  <c r="G27" i="26"/>
  <c r="AM27" i="26" s="1"/>
  <c r="EW22" i="2"/>
  <c r="I30" i="21"/>
  <c r="EX27" i="2"/>
  <c r="Q30" i="21" s="1"/>
  <c r="I26" i="21"/>
  <c r="EX23" i="2"/>
  <c r="Q26" i="21" s="1"/>
  <c r="J32" i="19"/>
  <c r="EX19" i="2"/>
  <c r="J28" i="19"/>
  <c r="EX15" i="2"/>
  <c r="J24" i="19"/>
  <c r="EX11" i="2"/>
  <c r="G33" i="26"/>
  <c r="AM33" i="26" s="1"/>
  <c r="I28" i="21"/>
  <c r="EX25" i="2"/>
  <c r="Q28" i="21" s="1"/>
  <c r="J30" i="19"/>
  <c r="EX17" i="2"/>
  <c r="G35" i="26"/>
  <c r="AM35" i="26" s="1"/>
  <c r="G31" i="26"/>
  <c r="AM31" i="26" s="1"/>
  <c r="G34" i="26"/>
  <c r="AM34" i="26" s="1"/>
  <c r="G30" i="26"/>
  <c r="AM30" i="26" s="1"/>
  <c r="I33" i="21"/>
  <c r="EX30" i="2"/>
  <c r="Q33" i="21" s="1"/>
  <c r="I29" i="21"/>
  <c r="EX26" i="2"/>
  <c r="Q29" i="21" s="1"/>
  <c r="J35" i="19"/>
  <c r="EX22" i="2"/>
  <c r="J31" i="19"/>
  <c r="EX18" i="2"/>
  <c r="J27" i="19"/>
  <c r="EX14" i="2"/>
  <c r="F34" i="26"/>
  <c r="AL34" i="26" s="1"/>
  <c r="F32" i="26"/>
  <c r="AL32" i="26" s="1"/>
  <c r="F30" i="26"/>
  <c r="AL30" i="26" s="1"/>
  <c r="F28" i="26"/>
  <c r="AL28" i="26" s="1"/>
  <c r="G29" i="26"/>
  <c r="AM29" i="26" s="1"/>
  <c r="J34" i="19"/>
  <c r="EX21" i="2"/>
  <c r="G32" i="26"/>
  <c r="AM32" i="26" s="1"/>
  <c r="G28" i="26"/>
  <c r="AM28" i="26" s="1"/>
  <c r="I31" i="21"/>
  <c r="EX28" i="2"/>
  <c r="Q31" i="21" s="1"/>
  <c r="I27" i="21"/>
  <c r="EX24" i="2"/>
  <c r="Q27" i="21" s="1"/>
  <c r="J33" i="19"/>
  <c r="EX20" i="2"/>
  <c r="J29" i="19"/>
  <c r="EX16" i="2"/>
  <c r="J25" i="19"/>
  <c r="EX12" i="2"/>
  <c r="F35" i="26"/>
  <c r="AL35" i="26" s="1"/>
  <c r="F33" i="26"/>
  <c r="AL33" i="26" s="1"/>
  <c r="F31" i="26"/>
  <c r="AL31" i="26" s="1"/>
  <c r="F29" i="26"/>
  <c r="AL29" i="26" s="1"/>
  <c r="F27" i="26"/>
  <c r="AL27" i="26" s="1"/>
  <c r="I26" i="19"/>
  <c r="G18" i="26"/>
  <c r="AM18" i="26" s="1"/>
  <c r="I35" i="19"/>
  <c r="I31" i="19"/>
  <c r="G23" i="26"/>
  <c r="AM23" i="26" s="1"/>
  <c r="I27" i="19"/>
  <c r="G19" i="26"/>
  <c r="AM19" i="26" s="1"/>
  <c r="I34" i="19"/>
  <c r="G26" i="26"/>
  <c r="AM26" i="26" s="1"/>
  <c r="L29" i="19"/>
  <c r="F21" i="26"/>
  <c r="AL21" i="26" s="1"/>
  <c r="I30" i="19"/>
  <c r="G22" i="26"/>
  <c r="AM22" i="26" s="1"/>
  <c r="L35" i="19"/>
  <c r="L33" i="19"/>
  <c r="F25" i="26"/>
  <c r="AL25" i="26" s="1"/>
  <c r="L31" i="19"/>
  <c r="F23" i="26"/>
  <c r="AL23" i="26" s="1"/>
  <c r="L27" i="19"/>
  <c r="F19" i="26"/>
  <c r="AL19" i="26" s="1"/>
  <c r="L25" i="19"/>
  <c r="F17" i="26"/>
  <c r="AL17" i="26" s="1"/>
  <c r="I33" i="19"/>
  <c r="G25" i="26"/>
  <c r="AM25" i="26" s="1"/>
  <c r="I29" i="19"/>
  <c r="G21" i="26"/>
  <c r="AM21" i="26" s="1"/>
  <c r="I25" i="19"/>
  <c r="G17" i="26"/>
  <c r="AM17" i="26" s="1"/>
  <c r="I32" i="19"/>
  <c r="G24" i="26"/>
  <c r="AM24" i="26" s="1"/>
  <c r="I28" i="19"/>
  <c r="G20" i="26"/>
  <c r="AM20" i="26" s="1"/>
  <c r="I24" i="19"/>
  <c r="G16" i="26"/>
  <c r="AM16" i="26" s="1"/>
  <c r="L34" i="19"/>
  <c r="F26" i="26"/>
  <c r="AL26" i="26" s="1"/>
  <c r="L32" i="19"/>
  <c r="F24" i="26"/>
  <c r="AL24" i="26" s="1"/>
  <c r="L30" i="19"/>
  <c r="F22" i="26"/>
  <c r="AL22" i="26" s="1"/>
  <c r="L28" i="19"/>
  <c r="F20" i="26"/>
  <c r="AL20" i="26" s="1"/>
  <c r="L26" i="19"/>
  <c r="F18" i="26"/>
  <c r="L24" i="19"/>
  <c r="F16" i="26"/>
  <c r="AL16" i="26" s="1"/>
  <c r="M36" i="19"/>
  <c r="Q44" i="2"/>
  <c r="T12" i="7" s="1"/>
  <c r="T29" i="7" s="1"/>
  <c r="R44" i="2"/>
  <c r="O44" i="2"/>
  <c r="P44" i="2"/>
  <c r="N44" i="2"/>
  <c r="AL18" i="26" l="1"/>
  <c r="AO18" i="26" s="1"/>
  <c r="AO20" i="26"/>
  <c r="AO24" i="26"/>
  <c r="AO35" i="26"/>
  <c r="AO32" i="26"/>
  <c r="AO21" i="26"/>
  <c r="AL49" i="26"/>
  <c r="F49" i="26"/>
  <c r="G49" i="26"/>
  <c r="AM49" i="26"/>
  <c r="AO28" i="26"/>
  <c r="AO34" i="26"/>
  <c r="AO27" i="26"/>
  <c r="AO29" i="26"/>
  <c r="AO23" i="26"/>
  <c r="AO22" i="26"/>
  <c r="AO25" i="26"/>
  <c r="AO31" i="26"/>
  <c r="AO16" i="26"/>
  <c r="AO17" i="26"/>
  <c r="AO33" i="26"/>
  <c r="AO26" i="26"/>
  <c r="AO19" i="26"/>
  <c r="AO30" i="26"/>
  <c r="EX44" i="2"/>
  <c r="U12" i="7"/>
  <c r="J36" i="19"/>
  <c r="H28" i="21"/>
  <c r="J28" i="21" s="1"/>
  <c r="EW25" i="2"/>
  <c r="P28" i="21" s="1"/>
  <c r="R28" i="21" s="1"/>
  <c r="H30" i="21"/>
  <c r="J30" i="21" s="1"/>
  <c r="EW27" i="2"/>
  <c r="P30" i="21" s="1"/>
  <c r="R30" i="21" s="1"/>
  <c r="H27" i="21"/>
  <c r="J27" i="21" s="1"/>
  <c r="EW24" i="2"/>
  <c r="P27" i="21" s="1"/>
  <c r="R27" i="21" s="1"/>
  <c r="H32" i="21"/>
  <c r="J32" i="21" s="1"/>
  <c r="EW29" i="2"/>
  <c r="P32" i="21" s="1"/>
  <c r="R32" i="21" s="1"/>
  <c r="H33" i="21"/>
  <c r="J33" i="21" s="1"/>
  <c r="EW30" i="2"/>
  <c r="P33" i="21" s="1"/>
  <c r="R33" i="21" s="1"/>
  <c r="H31" i="21"/>
  <c r="J31" i="21" s="1"/>
  <c r="EW28" i="2"/>
  <c r="P31" i="21" s="1"/>
  <c r="R31" i="21" s="1"/>
  <c r="H26" i="21"/>
  <c r="J26" i="21" s="1"/>
  <c r="EW23" i="2"/>
  <c r="P26" i="21" s="1"/>
  <c r="R26" i="21" s="1"/>
  <c r="H29" i="21"/>
  <c r="J29" i="21" s="1"/>
  <c r="EW26" i="2"/>
  <c r="P29" i="21" s="1"/>
  <c r="R29" i="21" s="1"/>
  <c r="I36" i="19"/>
  <c r="L36" i="19"/>
  <c r="N12" i="7"/>
  <c r="N29" i="7" s="1"/>
  <c r="AO49" i="26" l="1"/>
  <c r="EW44" i="2"/>
  <c r="O12" i="7"/>
  <c r="H18" i="21"/>
  <c r="H25" i="21"/>
  <c r="H17" i="21"/>
  <c r="H19" i="21"/>
  <c r="H21" i="21"/>
  <c r="H24" i="21"/>
  <c r="H20" i="21"/>
  <c r="H16" i="21"/>
  <c r="EO17" i="2"/>
  <c r="H23" i="21"/>
  <c r="H22" i="21"/>
  <c r="H14" i="21"/>
  <c r="H15" i="21"/>
  <c r="EO29" i="2"/>
  <c r="EO28" i="2"/>
  <c r="EO27" i="2"/>
  <c r="EO25" i="2"/>
  <c r="EO24" i="2"/>
  <c r="EO26" i="2"/>
  <c r="E9" i="12"/>
  <c r="E11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K43" i="12"/>
  <c r="H47" i="21" l="1"/>
  <c r="EY24" i="2"/>
  <c r="EY29" i="2"/>
  <c r="EY30" i="2"/>
  <c r="EY25" i="2"/>
  <c r="EY27" i="2"/>
  <c r="EY26" i="2"/>
  <c r="EO30" i="2"/>
  <c r="EO23" i="2"/>
  <c r="EY28" i="2"/>
  <c r="EO13" i="2"/>
  <c r="P24" i="21"/>
  <c r="EO21" i="2"/>
  <c r="P17" i="21"/>
  <c r="EO12" i="2"/>
  <c r="EO14" i="2"/>
  <c r="P19" i="21"/>
  <c r="P21" i="21"/>
  <c r="EO11" i="2"/>
  <c r="EO20" i="2"/>
  <c r="P14" i="21"/>
  <c r="P22" i="21"/>
  <c r="EO18" i="2"/>
  <c r="P25" i="21"/>
  <c r="EO16" i="2"/>
  <c r="EO19" i="2"/>
  <c r="P16" i="21"/>
  <c r="Q18" i="21"/>
  <c r="I18" i="21"/>
  <c r="J18" i="21" s="1"/>
  <c r="P20" i="21"/>
  <c r="EY23" i="2"/>
  <c r="P23" i="21"/>
  <c r="Q20" i="21"/>
  <c r="I20" i="21"/>
  <c r="J20" i="21" s="1"/>
  <c r="Q15" i="21"/>
  <c r="I15" i="21"/>
  <c r="J15" i="21" s="1"/>
  <c r="Q21" i="21"/>
  <c r="I21" i="21"/>
  <c r="J21" i="21" s="1"/>
  <c r="EO15" i="2"/>
  <c r="Q17" i="21"/>
  <c r="I17" i="21"/>
  <c r="J17" i="21" s="1"/>
  <c r="Q25" i="21"/>
  <c r="I25" i="21"/>
  <c r="J25" i="21" s="1"/>
  <c r="Q23" i="21"/>
  <c r="I23" i="21"/>
  <c r="J23" i="21" s="1"/>
  <c r="Q14" i="21"/>
  <c r="I14" i="21"/>
  <c r="J14" i="21" s="1"/>
  <c r="Q22" i="21"/>
  <c r="I22" i="21"/>
  <c r="J22" i="21" s="1"/>
  <c r="EO22" i="2"/>
  <c r="Q19" i="21"/>
  <c r="I19" i="21"/>
  <c r="J19" i="21" s="1"/>
  <c r="Q16" i="21"/>
  <c r="I16" i="21"/>
  <c r="J16" i="21" s="1"/>
  <c r="Q24" i="21"/>
  <c r="I24" i="21"/>
  <c r="J24" i="21" s="1"/>
  <c r="I40" i="11"/>
  <c r="H40" i="11"/>
  <c r="D40" i="11"/>
  <c r="EO44" i="2" l="1"/>
  <c r="J47" i="21"/>
  <c r="R22" i="21"/>
  <c r="R20" i="21"/>
  <c r="EY19" i="2"/>
  <c r="EY18" i="2"/>
  <c r="R25" i="21"/>
  <c r="R16" i="21"/>
  <c r="I47" i="21"/>
  <c r="EY22" i="2"/>
  <c r="R24" i="21"/>
  <c r="R23" i="21"/>
  <c r="EY17" i="2"/>
  <c r="EY13" i="2"/>
  <c r="R14" i="21"/>
  <c r="R19" i="21"/>
  <c r="R21" i="21"/>
  <c r="EY21" i="2"/>
  <c r="EY20" i="2"/>
  <c r="EY15" i="2"/>
  <c r="P18" i="21"/>
  <c r="R18" i="21" s="1"/>
  <c r="R17" i="21"/>
  <c r="EY12" i="2"/>
  <c r="P15" i="21"/>
  <c r="R15" i="21" s="1"/>
  <c r="EY11" i="2"/>
  <c r="EY16" i="2"/>
  <c r="EY14" i="2"/>
  <c r="L40" i="11"/>
  <c r="EY44" i="2" l="1"/>
  <c r="P47" i="21"/>
  <c r="G29" i="10"/>
  <c r="K31" i="4" s="1"/>
  <c r="G25" i="10"/>
  <c r="K27" i="4" s="1"/>
  <c r="G33" i="10"/>
  <c r="K35" i="4" s="1"/>
  <c r="G37" i="10"/>
  <c r="K39" i="4" s="1"/>
  <c r="G41" i="10"/>
  <c r="K43" i="4" s="1"/>
  <c r="G23" i="10"/>
  <c r="G22" i="10"/>
  <c r="K24" i="4" s="1"/>
  <c r="G21" i="10"/>
  <c r="G20" i="10"/>
  <c r="G19" i="10"/>
  <c r="G18" i="10"/>
  <c r="M45" i="8"/>
  <c r="I18" i="10" l="1"/>
  <c r="I19" i="10"/>
  <c r="K19" i="10" s="1"/>
  <c r="J34" i="4"/>
  <c r="J26" i="4"/>
  <c r="J36" i="4"/>
  <c r="J31" i="4"/>
  <c r="L31" i="4" s="1"/>
  <c r="M31" i="4" s="1"/>
  <c r="J40" i="4"/>
  <c r="J42" i="4"/>
  <c r="J30" i="4"/>
  <c r="J35" i="4"/>
  <c r="L35" i="4" s="1"/>
  <c r="M35" i="4" s="1"/>
  <c r="J28" i="4"/>
  <c r="J39" i="4"/>
  <c r="L39" i="4" s="1"/>
  <c r="M39" i="4" s="1"/>
  <c r="J38" i="4"/>
  <c r="I21" i="10"/>
  <c r="K21" i="10" s="1"/>
  <c r="K23" i="4"/>
  <c r="I23" i="10"/>
  <c r="K23" i="10" s="1"/>
  <c r="K25" i="4"/>
  <c r="G42" i="10"/>
  <c r="G38" i="10"/>
  <c r="K40" i="4" s="1"/>
  <c r="G34" i="10"/>
  <c r="G30" i="10"/>
  <c r="K32" i="4" s="1"/>
  <c r="G26" i="10"/>
  <c r="G40" i="10"/>
  <c r="K42" i="4" s="1"/>
  <c r="G36" i="10"/>
  <c r="K38" i="4" s="1"/>
  <c r="G32" i="10"/>
  <c r="G28" i="10"/>
  <c r="G24" i="10"/>
  <c r="K26" i="4" s="1"/>
  <c r="G39" i="10"/>
  <c r="K41" i="4" s="1"/>
  <c r="G35" i="10"/>
  <c r="K37" i="4" s="1"/>
  <c r="G31" i="10"/>
  <c r="G27" i="10"/>
  <c r="K29" i="4" s="1"/>
  <c r="F49" i="10"/>
  <c r="I41" i="10"/>
  <c r="K41" i="10" s="1"/>
  <c r="I37" i="10"/>
  <c r="K37" i="10" s="1"/>
  <c r="I33" i="10"/>
  <c r="K33" i="10" s="1"/>
  <c r="I29" i="10"/>
  <c r="K29" i="10" s="1"/>
  <c r="I25" i="10"/>
  <c r="K25" i="10" s="1"/>
  <c r="K18" i="10"/>
  <c r="I20" i="10"/>
  <c r="K20" i="10" s="1"/>
  <c r="I22" i="10"/>
  <c r="K22" i="10" s="1"/>
  <c r="M17" i="4"/>
  <c r="L42" i="4" l="1"/>
  <c r="M42" i="4" s="1"/>
  <c r="L26" i="4"/>
  <c r="M26" i="4" s="1"/>
  <c r="L40" i="4"/>
  <c r="M40" i="4" s="1"/>
  <c r="J25" i="4"/>
  <c r="L25" i="4" s="1"/>
  <c r="M25" i="4" s="1"/>
  <c r="L38" i="4"/>
  <c r="M38" i="4" s="1"/>
  <c r="I30" i="10"/>
  <c r="K30" i="10" s="1"/>
  <c r="I27" i="10"/>
  <c r="K27" i="10" s="1"/>
  <c r="I40" i="10"/>
  <c r="K40" i="10" s="1"/>
  <c r="I24" i="10"/>
  <c r="K24" i="10" s="1"/>
  <c r="I38" i="10"/>
  <c r="K38" i="10" s="1"/>
  <c r="J29" i="4"/>
  <c r="L29" i="4" s="1"/>
  <c r="M29" i="4" s="1"/>
  <c r="J32" i="4"/>
  <c r="L32" i="4" s="1"/>
  <c r="M32" i="4" s="1"/>
  <c r="J41" i="4"/>
  <c r="L41" i="4" s="1"/>
  <c r="M41" i="4" s="1"/>
  <c r="J24" i="4"/>
  <c r="L24" i="4" s="1"/>
  <c r="M24" i="4" s="1"/>
  <c r="J27" i="4"/>
  <c r="L27" i="4" s="1"/>
  <c r="M27" i="4" s="1"/>
  <c r="J23" i="4"/>
  <c r="L23" i="4" s="1"/>
  <c r="M23" i="4" s="1"/>
  <c r="J33" i="4"/>
  <c r="J37" i="4"/>
  <c r="L37" i="4" s="1"/>
  <c r="M37" i="4" s="1"/>
  <c r="I39" i="10"/>
  <c r="K39" i="10" s="1"/>
  <c r="I34" i="10"/>
  <c r="K34" i="10" s="1"/>
  <c r="K36" i="4"/>
  <c r="L36" i="4" s="1"/>
  <c r="M36" i="4" s="1"/>
  <c r="I35" i="10"/>
  <c r="K35" i="10" s="1"/>
  <c r="I31" i="10"/>
  <c r="K31" i="10" s="1"/>
  <c r="K33" i="4"/>
  <c r="I28" i="10"/>
  <c r="K28" i="10" s="1"/>
  <c r="K30" i="4"/>
  <c r="L30" i="4" s="1"/>
  <c r="M30" i="4" s="1"/>
  <c r="I26" i="10"/>
  <c r="K26" i="10" s="1"/>
  <c r="K28" i="4"/>
  <c r="L28" i="4" s="1"/>
  <c r="M28" i="4" s="1"/>
  <c r="I42" i="10"/>
  <c r="K42" i="10" s="1"/>
  <c r="K44" i="4"/>
  <c r="I36" i="10"/>
  <c r="K36" i="10" s="1"/>
  <c r="I32" i="10"/>
  <c r="K32" i="10" s="1"/>
  <c r="K34" i="4"/>
  <c r="L34" i="4" s="1"/>
  <c r="M34" i="4" s="1"/>
  <c r="D24" i="8"/>
  <c r="D23" i="8"/>
  <c r="D22" i="8"/>
  <c r="D21" i="8"/>
  <c r="D20" i="8"/>
  <c r="D19" i="8"/>
  <c r="D18" i="8"/>
  <c r="D17" i="8"/>
  <c r="L33" i="4" l="1"/>
  <c r="M33" i="4" s="1"/>
  <c r="C17" i="8"/>
  <c r="C18" i="8" s="1"/>
  <c r="C19" i="8" l="1"/>
  <c r="E17" i="5"/>
  <c r="E18" i="5"/>
  <c r="E19" i="5"/>
  <c r="E20" i="5"/>
  <c r="E21" i="5"/>
  <c r="E22" i="5"/>
  <c r="D23" i="4"/>
  <c r="D24" i="4"/>
  <c r="D25" i="4"/>
  <c r="D26" i="4"/>
  <c r="D27" i="4"/>
  <c r="D28" i="4"/>
  <c r="D29" i="4"/>
  <c r="E11" i="2"/>
  <c r="D11" i="13" s="1"/>
  <c r="U11" i="13" s="1"/>
  <c r="E12" i="2"/>
  <c r="D12" i="13" s="1"/>
  <c r="U12" i="13" s="1"/>
  <c r="E13" i="2"/>
  <c r="D13" i="13" s="1"/>
  <c r="U13" i="13" s="1"/>
  <c r="E14" i="2"/>
  <c r="D14" i="13" s="1"/>
  <c r="U14" i="13" s="1"/>
  <c r="E15" i="2"/>
  <c r="D15" i="13" s="1"/>
  <c r="U15" i="13" s="1"/>
  <c r="E16" i="2"/>
  <c r="D16" i="13" s="1"/>
  <c r="U16" i="13" s="1"/>
  <c r="E17" i="2"/>
  <c r="D17" i="13" s="1"/>
  <c r="U17" i="13" s="1"/>
  <c r="E18" i="2"/>
  <c r="D18" i="13" s="1"/>
  <c r="U18" i="13" s="1"/>
  <c r="E19" i="2"/>
  <c r="D19" i="13" s="1"/>
  <c r="U19" i="13" s="1"/>
  <c r="E20" i="2"/>
  <c r="D20" i="13" s="1"/>
  <c r="U20" i="13" s="1"/>
  <c r="E21" i="2"/>
  <c r="D21" i="13" s="1"/>
  <c r="U21" i="13" s="1"/>
  <c r="E22" i="2"/>
  <c r="D22" i="13" s="1"/>
  <c r="U22" i="13" s="1"/>
  <c r="E23" i="2"/>
  <c r="D23" i="13" s="1"/>
  <c r="U23" i="13" s="1"/>
  <c r="E24" i="2"/>
  <c r="D24" i="13" s="1"/>
  <c r="U24" i="13" s="1"/>
  <c r="E25" i="2"/>
  <c r="D25" i="13" s="1"/>
  <c r="U25" i="13" s="1"/>
  <c r="E26" i="2"/>
  <c r="D26" i="13" s="1"/>
  <c r="U26" i="13" s="1"/>
  <c r="E27" i="2"/>
  <c r="D27" i="13" s="1"/>
  <c r="U27" i="13" s="1"/>
  <c r="E28" i="2"/>
  <c r="D28" i="13" s="1"/>
  <c r="U28" i="13" s="1"/>
  <c r="E29" i="2"/>
  <c r="D29" i="13" s="1"/>
  <c r="U29" i="13" s="1"/>
  <c r="E30" i="2"/>
  <c r="D30" i="13" s="1"/>
  <c r="U30" i="13" s="1"/>
  <c r="D44" i="2"/>
  <c r="C44" i="2"/>
  <c r="D44" i="13" l="1"/>
  <c r="F43" i="8"/>
  <c r="F41" i="8"/>
  <c r="F39" i="8"/>
  <c r="F37" i="8"/>
  <c r="D36" i="12"/>
  <c r="F31" i="8"/>
  <c r="F34" i="4"/>
  <c r="F27" i="8"/>
  <c r="F30" i="4"/>
  <c r="D26" i="12"/>
  <c r="F24" i="4"/>
  <c r="J42" i="8"/>
  <c r="J38" i="8"/>
  <c r="J34" i="8"/>
  <c r="J30" i="8"/>
  <c r="J26" i="8"/>
  <c r="J22" i="8"/>
  <c r="J18" i="8"/>
  <c r="E44" i="2"/>
  <c r="J41" i="8"/>
  <c r="J33" i="8"/>
  <c r="J25" i="8"/>
  <c r="J17" i="8"/>
  <c r="J43" i="8"/>
  <c r="J35" i="8"/>
  <c r="J27" i="8"/>
  <c r="J19" i="8"/>
  <c r="F40" i="8"/>
  <c r="D35" i="12"/>
  <c r="D33" i="12"/>
  <c r="F24" i="8"/>
  <c r="F16" i="8"/>
  <c r="P16" i="8" s="1"/>
  <c r="J40" i="8"/>
  <c r="D42" i="12"/>
  <c r="D38" i="12"/>
  <c r="F35" i="8"/>
  <c r="D24" i="12"/>
  <c r="F21" i="8"/>
  <c r="J44" i="8"/>
  <c r="J36" i="8"/>
  <c r="G33" i="4"/>
  <c r="D17" i="5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Q42" i="5" s="1"/>
  <c r="C23" i="4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20" i="8"/>
  <c r="J29" i="8"/>
  <c r="J21" i="8"/>
  <c r="H24" i="5"/>
  <c r="H22" i="11" s="1"/>
  <c r="Q47" i="21"/>
  <c r="J31" i="8"/>
  <c r="J20" i="8"/>
  <c r="J24" i="8"/>
  <c r="J39" i="8"/>
  <c r="H17" i="5"/>
  <c r="H15" i="11" s="1"/>
  <c r="J23" i="8"/>
  <c r="F42" i="8"/>
  <c r="G19" i="5"/>
  <c r="J32" i="8"/>
  <c r="J16" i="8"/>
  <c r="F26" i="4"/>
  <c r="J11" i="7"/>
  <c r="F40" i="4"/>
  <c r="G33" i="5"/>
  <c r="U11" i="7" l="1"/>
  <c r="R29" i="7"/>
  <c r="U44" i="13"/>
  <c r="R47" i="21"/>
  <c r="F25" i="8"/>
  <c r="F48" i="4"/>
  <c r="F33" i="8"/>
  <c r="D28" i="12"/>
  <c r="G31" i="5"/>
  <c r="G23" i="5"/>
  <c r="G41" i="5"/>
  <c r="F38" i="4"/>
  <c r="G24" i="4"/>
  <c r="H24" i="4" s="1"/>
  <c r="D40" i="12"/>
  <c r="G39" i="4"/>
  <c r="O11" i="7"/>
  <c r="G22" i="5"/>
  <c r="G21" i="5"/>
  <c r="F46" i="4"/>
  <c r="G30" i="5"/>
  <c r="F37" i="4"/>
  <c r="D20" i="12"/>
  <c r="F36" i="4"/>
  <c r="F28" i="4"/>
  <c r="G31" i="4"/>
  <c r="H40" i="5"/>
  <c r="H38" i="11" s="1"/>
  <c r="G47" i="4"/>
  <c r="D30" i="12"/>
  <c r="D32" i="12"/>
  <c r="G27" i="5"/>
  <c r="F23" i="8"/>
  <c r="D34" i="12"/>
  <c r="H16" i="5"/>
  <c r="H14" i="11" s="1"/>
  <c r="G41" i="4"/>
  <c r="D27" i="12"/>
  <c r="F17" i="8"/>
  <c r="P17" i="8" s="1"/>
  <c r="F32" i="4"/>
  <c r="F44" i="4"/>
  <c r="F29" i="4"/>
  <c r="D22" i="12"/>
  <c r="G23" i="4"/>
  <c r="J37" i="8"/>
  <c r="H33" i="5"/>
  <c r="H31" i="11" s="1"/>
  <c r="H31" i="5"/>
  <c r="H29" i="11" s="1"/>
  <c r="G17" i="5"/>
  <c r="I17" i="5" s="1"/>
  <c r="G40" i="4"/>
  <c r="H40" i="4" s="1"/>
  <c r="H32" i="5"/>
  <c r="H30" i="11" s="1"/>
  <c r="F19" i="8"/>
  <c r="P19" i="8" s="1"/>
  <c r="F29" i="8"/>
  <c r="H40" i="12"/>
  <c r="G38" i="4"/>
  <c r="F30" i="8"/>
  <c r="G37" i="5"/>
  <c r="F32" i="8"/>
  <c r="H36" i="5"/>
  <c r="H34" i="11" s="1"/>
  <c r="H22" i="12"/>
  <c r="H38" i="12"/>
  <c r="H37" i="12"/>
  <c r="H38" i="5"/>
  <c r="H36" i="11" s="1"/>
  <c r="H39" i="12"/>
  <c r="G27" i="4"/>
  <c r="G45" i="4"/>
  <c r="H39" i="5"/>
  <c r="H37" i="11" s="1"/>
  <c r="G48" i="4"/>
  <c r="G35" i="4"/>
  <c r="G29" i="5"/>
  <c r="G35" i="5"/>
  <c r="G32" i="4"/>
  <c r="G39" i="5"/>
  <c r="H23" i="5"/>
  <c r="H21" i="11" s="1"/>
  <c r="G43" i="4"/>
  <c r="H28" i="5"/>
  <c r="H26" i="11" s="1"/>
  <c r="F42" i="4"/>
  <c r="G25" i="5"/>
  <c r="H21" i="12"/>
  <c r="H31" i="12"/>
  <c r="F45" i="4"/>
  <c r="G28" i="5"/>
  <c r="H20" i="5"/>
  <c r="H18" i="11" s="1"/>
  <c r="D19" i="12"/>
  <c r="H25" i="5"/>
  <c r="H23" i="11" s="1"/>
  <c r="H25" i="12"/>
  <c r="H32" i="12"/>
  <c r="G46" i="4"/>
  <c r="H41" i="5"/>
  <c r="G38" i="5"/>
  <c r="F35" i="4"/>
  <c r="G30" i="4"/>
  <c r="H30" i="4" s="1"/>
  <c r="D18" i="12"/>
  <c r="D41" i="12"/>
  <c r="F38" i="8"/>
  <c r="D21" i="12"/>
  <c r="F18" i="8"/>
  <c r="P18" i="8" s="1"/>
  <c r="D31" i="12"/>
  <c r="F28" i="8"/>
  <c r="D29" i="12"/>
  <c r="F26" i="8"/>
  <c r="D37" i="12"/>
  <c r="F34" i="8"/>
  <c r="D23" i="12"/>
  <c r="F20" i="8"/>
  <c r="P20" i="8" s="1"/>
  <c r="H33" i="12"/>
  <c r="D39" i="12"/>
  <c r="F36" i="8"/>
  <c r="G48" i="10"/>
  <c r="I48" i="10" s="1"/>
  <c r="K48" i="10" s="1"/>
  <c r="H34" i="5"/>
  <c r="H32" i="11" s="1"/>
  <c r="H23" i="12"/>
  <c r="G47" i="10"/>
  <c r="D25" i="12"/>
  <c r="F22" i="8"/>
  <c r="J28" i="8"/>
  <c r="J45" i="8" s="1"/>
  <c r="H26" i="5"/>
  <c r="H24" i="11" s="1"/>
  <c r="C21" i="8"/>
  <c r="P21" i="8" s="1"/>
  <c r="G28" i="4"/>
  <c r="H21" i="5"/>
  <c r="H34" i="12"/>
  <c r="G34" i="4"/>
  <c r="H34" i="4" s="1"/>
  <c r="H27" i="5"/>
  <c r="G24" i="5"/>
  <c r="F31" i="4"/>
  <c r="H28" i="12"/>
  <c r="G25" i="4"/>
  <c r="H18" i="5"/>
  <c r="H16" i="11" s="1"/>
  <c r="G36" i="4"/>
  <c r="H29" i="5"/>
  <c r="H29" i="12"/>
  <c r="E19" i="12"/>
  <c r="H19" i="12"/>
  <c r="H30" i="12"/>
  <c r="G20" i="5"/>
  <c r="F27" i="4"/>
  <c r="F43" i="4"/>
  <c r="G36" i="5"/>
  <c r="G44" i="4"/>
  <c r="H37" i="5"/>
  <c r="G32" i="5"/>
  <c r="F39" i="4"/>
  <c r="H27" i="12"/>
  <c r="G26" i="5"/>
  <c r="F33" i="4"/>
  <c r="H33" i="4" s="1"/>
  <c r="H24" i="12"/>
  <c r="G37" i="4"/>
  <c r="H30" i="5"/>
  <c r="G29" i="4"/>
  <c r="H22" i="5"/>
  <c r="H18" i="12"/>
  <c r="G40" i="5"/>
  <c r="F47" i="4"/>
  <c r="H42" i="12"/>
  <c r="G34" i="5"/>
  <c r="F41" i="4"/>
  <c r="E18" i="12"/>
  <c r="H26" i="12"/>
  <c r="H20" i="12"/>
  <c r="H36" i="12"/>
  <c r="H35" i="12"/>
  <c r="F23" i="4"/>
  <c r="G16" i="5"/>
  <c r="F25" i="4"/>
  <c r="G18" i="5"/>
  <c r="H41" i="12"/>
  <c r="G26" i="4"/>
  <c r="H26" i="4" s="1"/>
  <c r="H19" i="5"/>
  <c r="H48" i="4" l="1"/>
  <c r="H39" i="4"/>
  <c r="I41" i="5"/>
  <c r="D39" i="11" s="1"/>
  <c r="H47" i="4"/>
  <c r="H38" i="4"/>
  <c r="H46" i="4"/>
  <c r="H37" i="4"/>
  <c r="H28" i="4"/>
  <c r="H36" i="4"/>
  <c r="H31" i="4"/>
  <c r="G43" i="5"/>
  <c r="G42" i="4"/>
  <c r="H42" i="4" s="1"/>
  <c r="H44" i="4"/>
  <c r="H23" i="4"/>
  <c r="H29" i="4"/>
  <c r="G44" i="10"/>
  <c r="I44" i="10" s="1"/>
  <c r="K44" i="10" s="1"/>
  <c r="G46" i="10"/>
  <c r="I46" i="10" s="1"/>
  <c r="K46" i="10" s="1"/>
  <c r="I33" i="5"/>
  <c r="Q33" i="5" s="1"/>
  <c r="H35" i="5"/>
  <c r="I35" i="5" s="1"/>
  <c r="H45" i="4"/>
  <c r="H32" i="4"/>
  <c r="H41" i="4"/>
  <c r="I31" i="5"/>
  <c r="Q31" i="5" s="1"/>
  <c r="H35" i="4"/>
  <c r="H27" i="4"/>
  <c r="I38" i="5"/>
  <c r="D36" i="11" s="1"/>
  <c r="L36" i="11" s="1"/>
  <c r="I39" i="5"/>
  <c r="Q39" i="5" s="1"/>
  <c r="I23" i="5"/>
  <c r="D21" i="11" s="1"/>
  <c r="L21" i="11" s="1"/>
  <c r="I25" i="5"/>
  <c r="Q25" i="5" s="1"/>
  <c r="H43" i="4"/>
  <c r="H39" i="11"/>
  <c r="I28" i="5"/>
  <c r="D26" i="11" s="1"/>
  <c r="L26" i="11" s="1"/>
  <c r="K49" i="4"/>
  <c r="I47" i="10"/>
  <c r="K47" i="10" s="1"/>
  <c r="I19" i="5"/>
  <c r="H17" i="11"/>
  <c r="I29" i="5"/>
  <c r="H27" i="11"/>
  <c r="I27" i="5"/>
  <c r="H25" i="11"/>
  <c r="J47" i="4"/>
  <c r="J46" i="4"/>
  <c r="I18" i="12"/>
  <c r="J18" i="12" s="1"/>
  <c r="F18" i="12"/>
  <c r="H43" i="12"/>
  <c r="I30" i="5"/>
  <c r="H28" i="11"/>
  <c r="I37" i="5"/>
  <c r="H35" i="11"/>
  <c r="G45" i="10"/>
  <c r="F50" i="4"/>
  <c r="Q17" i="5"/>
  <c r="D15" i="11"/>
  <c r="L15" i="11" s="1"/>
  <c r="D43" i="12"/>
  <c r="I22" i="5"/>
  <c r="H20" i="11"/>
  <c r="J48" i="4"/>
  <c r="I19" i="12"/>
  <c r="J19" i="12" s="1"/>
  <c r="F19" i="12"/>
  <c r="I21" i="5"/>
  <c r="H19" i="11"/>
  <c r="F45" i="8"/>
  <c r="G16" i="8"/>
  <c r="H16" i="8" s="1"/>
  <c r="E21" i="12"/>
  <c r="E27" i="12"/>
  <c r="E31" i="12"/>
  <c r="E22" i="12"/>
  <c r="E36" i="12"/>
  <c r="E28" i="12"/>
  <c r="E25" i="12"/>
  <c r="E32" i="12"/>
  <c r="E33" i="12"/>
  <c r="E23" i="12"/>
  <c r="E29" i="12"/>
  <c r="E26" i="12"/>
  <c r="E37" i="12"/>
  <c r="E35" i="12"/>
  <c r="E30" i="12"/>
  <c r="E24" i="12"/>
  <c r="C22" i="8"/>
  <c r="P22" i="8" s="1"/>
  <c r="O29" i="7"/>
  <c r="U29" i="7"/>
  <c r="H25" i="4"/>
  <c r="I16" i="5"/>
  <c r="I20" i="5"/>
  <c r="E34" i="12"/>
  <c r="I18" i="5"/>
  <c r="I34" i="5"/>
  <c r="E38" i="12"/>
  <c r="I36" i="5"/>
  <c r="I24" i="5"/>
  <c r="I26" i="5"/>
  <c r="I40" i="5"/>
  <c r="I32" i="5"/>
  <c r="E20" i="12"/>
  <c r="J44" i="4" l="1"/>
  <c r="L44" i="4" s="1"/>
  <c r="M44" i="4" s="1"/>
  <c r="Q41" i="5"/>
  <c r="L39" i="11"/>
  <c r="G50" i="4"/>
  <c r="H43" i="5"/>
  <c r="D29" i="11"/>
  <c r="L29" i="11" s="1"/>
  <c r="K46" i="4"/>
  <c r="L46" i="4" s="1"/>
  <c r="M46" i="4" s="1"/>
  <c r="K48" i="4"/>
  <c r="L48" i="4" s="1"/>
  <c r="M48" i="4" s="1"/>
  <c r="H33" i="11"/>
  <c r="H41" i="11" s="1"/>
  <c r="D31" i="11"/>
  <c r="L31" i="11" s="1"/>
  <c r="D23" i="11"/>
  <c r="L23" i="11" s="1"/>
  <c r="D37" i="11"/>
  <c r="L37" i="11" s="1"/>
  <c r="Q38" i="5"/>
  <c r="Q23" i="5"/>
  <c r="Q28" i="5"/>
  <c r="I20" i="12"/>
  <c r="J20" i="12" s="1"/>
  <c r="F20" i="12"/>
  <c r="Q36" i="5"/>
  <c r="D34" i="11"/>
  <c r="L34" i="11" s="1"/>
  <c r="I33" i="12"/>
  <c r="J33" i="12" s="1"/>
  <c r="F33" i="12"/>
  <c r="I21" i="12"/>
  <c r="J21" i="12" s="1"/>
  <c r="F21" i="12"/>
  <c r="Q30" i="5"/>
  <c r="D28" i="11"/>
  <c r="L28" i="11" s="1"/>
  <c r="Q29" i="5"/>
  <c r="D27" i="11"/>
  <c r="L27" i="11" s="1"/>
  <c r="Q19" i="5"/>
  <c r="D17" i="11"/>
  <c r="L17" i="11" s="1"/>
  <c r="Q35" i="5"/>
  <c r="D33" i="11"/>
  <c r="Q26" i="5"/>
  <c r="D24" i="11"/>
  <c r="L24" i="11" s="1"/>
  <c r="I38" i="12"/>
  <c r="J38" i="12" s="1"/>
  <c r="F38" i="12"/>
  <c r="Q20" i="5"/>
  <c r="D18" i="11"/>
  <c r="L18" i="11" s="1"/>
  <c r="F26" i="12"/>
  <c r="I26" i="12"/>
  <c r="J26" i="12" s="1"/>
  <c r="I32" i="12"/>
  <c r="J32" i="12" s="1"/>
  <c r="F32" i="12"/>
  <c r="I22" i="12"/>
  <c r="J22" i="12" s="1"/>
  <c r="F22" i="12"/>
  <c r="Q22" i="5"/>
  <c r="D20" i="11"/>
  <c r="L20" i="11" s="1"/>
  <c r="Q27" i="5"/>
  <c r="D25" i="11"/>
  <c r="L25" i="11" s="1"/>
  <c r="H50" i="4"/>
  <c r="Q34" i="5"/>
  <c r="D32" i="11"/>
  <c r="L32" i="11" s="1"/>
  <c r="Q16" i="5"/>
  <c r="D14" i="11"/>
  <c r="L14" i="11" s="1"/>
  <c r="I29" i="12"/>
  <c r="J29" i="12" s="1"/>
  <c r="F29" i="12"/>
  <c r="I25" i="12"/>
  <c r="J25" i="12" s="1"/>
  <c r="F25" i="12"/>
  <c r="I31" i="12"/>
  <c r="J31" i="12" s="1"/>
  <c r="F31" i="12"/>
  <c r="Q32" i="5"/>
  <c r="D30" i="11"/>
  <c r="L30" i="11" s="1"/>
  <c r="Q18" i="5"/>
  <c r="D16" i="11"/>
  <c r="L16" i="11" s="1"/>
  <c r="I35" i="12"/>
  <c r="J35" i="12" s="1"/>
  <c r="F35" i="12"/>
  <c r="I23" i="12"/>
  <c r="J23" i="12" s="1"/>
  <c r="F23" i="12"/>
  <c r="I28" i="12"/>
  <c r="J28" i="12" s="1"/>
  <c r="F28" i="12"/>
  <c r="I27" i="12"/>
  <c r="J27" i="12" s="1"/>
  <c r="F27" i="12"/>
  <c r="L19" i="12"/>
  <c r="J49" i="4"/>
  <c r="L49" i="4" s="1"/>
  <c r="M49" i="4" s="1"/>
  <c r="K47" i="4"/>
  <c r="L47" i="4" s="1"/>
  <c r="M47" i="4" s="1"/>
  <c r="I45" i="10"/>
  <c r="K45" i="10" s="1"/>
  <c r="G43" i="10"/>
  <c r="D49" i="10"/>
  <c r="Q40" i="5"/>
  <c r="D38" i="11"/>
  <c r="L38" i="11" s="1"/>
  <c r="I34" i="12"/>
  <c r="J34" i="12" s="1"/>
  <c r="F34" i="12"/>
  <c r="I37" i="12"/>
  <c r="J37" i="12" s="1"/>
  <c r="F37" i="12"/>
  <c r="I36" i="12"/>
  <c r="J36" i="12" s="1"/>
  <c r="F36" i="12"/>
  <c r="Q24" i="5"/>
  <c r="D22" i="11"/>
  <c r="L22" i="11" s="1"/>
  <c r="I24" i="12"/>
  <c r="J24" i="12" s="1"/>
  <c r="F24" i="12"/>
  <c r="I30" i="12"/>
  <c r="J30" i="12" s="1"/>
  <c r="F30" i="12"/>
  <c r="Q21" i="5"/>
  <c r="D19" i="11"/>
  <c r="L19" i="11" s="1"/>
  <c r="J45" i="4"/>
  <c r="Q37" i="5"/>
  <c r="D35" i="11"/>
  <c r="L35" i="11" s="1"/>
  <c r="L18" i="12"/>
  <c r="Q16" i="8"/>
  <c r="K16" i="8"/>
  <c r="L16" i="8" s="1"/>
  <c r="N16" i="8" s="1"/>
  <c r="S16" i="8" s="1"/>
  <c r="G30" i="8"/>
  <c r="N35" i="4"/>
  <c r="P35" i="4" s="1"/>
  <c r="G25" i="8"/>
  <c r="K25" i="8" s="1"/>
  <c r="L25" i="8" s="1"/>
  <c r="N30" i="4"/>
  <c r="P30" i="4" s="1"/>
  <c r="G18" i="8"/>
  <c r="K18" i="8" s="1"/>
  <c r="L18" i="8" s="1"/>
  <c r="N23" i="4"/>
  <c r="P23" i="4" s="1"/>
  <c r="G27" i="8"/>
  <c r="K27" i="8" s="1"/>
  <c r="L27" i="8" s="1"/>
  <c r="N32" i="4"/>
  <c r="P32" i="4" s="1"/>
  <c r="G29" i="8"/>
  <c r="N34" i="4"/>
  <c r="P34" i="4" s="1"/>
  <c r="G35" i="8"/>
  <c r="K35" i="8" s="1"/>
  <c r="L35" i="8" s="1"/>
  <c r="N40" i="4"/>
  <c r="P40" i="4" s="1"/>
  <c r="G32" i="8"/>
  <c r="N37" i="4"/>
  <c r="P37" i="4" s="1"/>
  <c r="G26" i="8"/>
  <c r="H26" i="8" s="1"/>
  <c r="N31" i="4"/>
  <c r="P31" i="4" s="1"/>
  <c r="G22" i="8"/>
  <c r="Q22" i="8" s="1"/>
  <c r="N27" i="4"/>
  <c r="P27" i="4" s="1"/>
  <c r="G28" i="8"/>
  <c r="H28" i="8" s="1"/>
  <c r="N33" i="4"/>
  <c r="P33" i="4" s="1"/>
  <c r="G21" i="8"/>
  <c r="Q21" i="8" s="1"/>
  <c r="N26" i="4"/>
  <c r="P26" i="4" s="1"/>
  <c r="G23" i="8"/>
  <c r="N28" i="4"/>
  <c r="P28" i="4" s="1"/>
  <c r="G33" i="8"/>
  <c r="N38" i="4"/>
  <c r="P38" i="4" s="1"/>
  <c r="G17" i="8"/>
  <c r="H17" i="8" s="1"/>
  <c r="G31" i="8"/>
  <c r="N36" i="4"/>
  <c r="P36" i="4" s="1"/>
  <c r="G34" i="8"/>
  <c r="K34" i="8" s="1"/>
  <c r="L34" i="8" s="1"/>
  <c r="N39" i="4"/>
  <c r="P39" i="4" s="1"/>
  <c r="G20" i="8"/>
  <c r="H20" i="8" s="1"/>
  <c r="N25" i="4"/>
  <c r="P25" i="4" s="1"/>
  <c r="G19" i="8"/>
  <c r="H19" i="8" s="1"/>
  <c r="R19" i="8" s="1"/>
  <c r="N24" i="4"/>
  <c r="P24" i="4" s="1"/>
  <c r="G24" i="8"/>
  <c r="H24" i="8" s="1"/>
  <c r="N29" i="4"/>
  <c r="P29" i="4" s="1"/>
  <c r="K32" i="5"/>
  <c r="K18" i="5"/>
  <c r="K16" i="5"/>
  <c r="K20" i="5"/>
  <c r="K31" i="5"/>
  <c r="K21" i="5"/>
  <c r="K22" i="5"/>
  <c r="K17" i="5"/>
  <c r="K28" i="5"/>
  <c r="K30" i="5"/>
  <c r="K24" i="5"/>
  <c r="K26" i="5"/>
  <c r="K23" i="5"/>
  <c r="R16" i="8"/>
  <c r="K27" i="5"/>
  <c r="K25" i="5"/>
  <c r="K19" i="5"/>
  <c r="C23" i="8"/>
  <c r="P23" i="8" s="1"/>
  <c r="I43" i="5"/>
  <c r="K33" i="5"/>
  <c r="K29" i="5"/>
  <c r="L33" i="11" l="1"/>
  <c r="E42" i="12"/>
  <c r="I42" i="12" s="1"/>
  <c r="J42" i="12" s="1"/>
  <c r="L41" i="11"/>
  <c r="D41" i="11"/>
  <c r="L37" i="12"/>
  <c r="N37" i="12" s="1"/>
  <c r="L28" i="12"/>
  <c r="N28" i="12" s="1"/>
  <c r="L35" i="12"/>
  <c r="N35" i="12" s="1"/>
  <c r="L22" i="12"/>
  <c r="O22" i="12" s="1"/>
  <c r="L38" i="12"/>
  <c r="N38" i="12" s="1"/>
  <c r="L33" i="12"/>
  <c r="N33" i="12" s="1"/>
  <c r="L20" i="12"/>
  <c r="N20" i="12" s="1"/>
  <c r="L27" i="12"/>
  <c r="O27" i="12" s="1"/>
  <c r="L23" i="12"/>
  <c r="N23" i="12" s="1"/>
  <c r="L29" i="12"/>
  <c r="O29" i="12" s="1"/>
  <c r="N51" i="7"/>
  <c r="O51" i="7" s="1"/>
  <c r="T51" i="7"/>
  <c r="U51" i="7" s="1"/>
  <c r="J43" i="4"/>
  <c r="L30" i="12"/>
  <c r="K45" i="4"/>
  <c r="L45" i="4" s="1"/>
  <c r="M45" i="4" s="1"/>
  <c r="I43" i="10"/>
  <c r="G49" i="10"/>
  <c r="L25" i="12"/>
  <c r="Q23" i="8"/>
  <c r="L24" i="12"/>
  <c r="L36" i="12"/>
  <c r="L34" i="12"/>
  <c r="L31" i="12"/>
  <c r="L32" i="12"/>
  <c r="U50" i="7"/>
  <c r="O50" i="7"/>
  <c r="L21" i="12"/>
  <c r="N18" i="12"/>
  <c r="O18" i="12"/>
  <c r="N19" i="12"/>
  <c r="O19" i="12"/>
  <c r="J52" i="7"/>
  <c r="T52" i="7" s="1"/>
  <c r="U52" i="7" s="1"/>
  <c r="L26" i="12"/>
  <c r="H32" i="8"/>
  <c r="K33" i="8"/>
  <c r="L33" i="8" s="1"/>
  <c r="H33" i="8"/>
  <c r="Q20" i="8"/>
  <c r="H29" i="8"/>
  <c r="K30" i="8"/>
  <c r="L30" i="8" s="1"/>
  <c r="K32" i="8"/>
  <c r="L32" i="8" s="1"/>
  <c r="K20" i="8"/>
  <c r="L20" i="8" s="1"/>
  <c r="N20" i="8" s="1"/>
  <c r="S20" i="8" s="1"/>
  <c r="H30" i="8"/>
  <c r="H21" i="8"/>
  <c r="R21" i="8" s="1"/>
  <c r="K22" i="8"/>
  <c r="L22" i="8" s="1"/>
  <c r="K31" i="8"/>
  <c r="L31" i="8" s="1"/>
  <c r="K21" i="8"/>
  <c r="L21" i="8" s="1"/>
  <c r="K28" i="8"/>
  <c r="L28" i="8" s="1"/>
  <c r="N28" i="8" s="1"/>
  <c r="H22" i="8"/>
  <c r="R22" i="8" s="1"/>
  <c r="K24" i="8"/>
  <c r="L24" i="8" s="1"/>
  <c r="N24" i="8" s="1"/>
  <c r="K29" i="8"/>
  <c r="L29" i="8" s="1"/>
  <c r="Q18" i="8"/>
  <c r="H35" i="8"/>
  <c r="N35" i="8" s="1"/>
  <c r="K23" i="8"/>
  <c r="L23" i="8" s="1"/>
  <c r="H25" i="8"/>
  <c r="N25" i="8" s="1"/>
  <c r="H23" i="8"/>
  <c r="R23" i="8" s="1"/>
  <c r="Q19" i="8"/>
  <c r="Q17" i="8"/>
  <c r="H34" i="8"/>
  <c r="N34" i="8" s="1"/>
  <c r="H27" i="8"/>
  <c r="N27" i="8" s="1"/>
  <c r="K26" i="8"/>
  <c r="L26" i="8" s="1"/>
  <c r="N26" i="8" s="1"/>
  <c r="K19" i="8"/>
  <c r="L19" i="8" s="1"/>
  <c r="N19" i="8" s="1"/>
  <c r="S19" i="8" s="1"/>
  <c r="K17" i="8"/>
  <c r="L17" i="8" s="1"/>
  <c r="N17" i="8" s="1"/>
  <c r="S17" i="8" s="1"/>
  <c r="H31" i="8"/>
  <c r="L33" i="5"/>
  <c r="L25" i="5"/>
  <c r="L30" i="5"/>
  <c r="L17" i="5"/>
  <c r="L20" i="5"/>
  <c r="L29" i="5"/>
  <c r="L27" i="5"/>
  <c r="L26" i="5"/>
  <c r="L28" i="5"/>
  <c r="L22" i="5"/>
  <c r="L16" i="5"/>
  <c r="L23" i="5"/>
  <c r="L21" i="5"/>
  <c r="L18" i="5"/>
  <c r="I16" i="11" s="1"/>
  <c r="L19" i="5"/>
  <c r="L24" i="5"/>
  <c r="L31" i="5"/>
  <c r="L32" i="5"/>
  <c r="H18" i="8"/>
  <c r="N18" i="8" s="1"/>
  <c r="G39" i="8"/>
  <c r="K39" i="8" s="1"/>
  <c r="L39" i="8" s="1"/>
  <c r="N44" i="4"/>
  <c r="P44" i="4" s="1"/>
  <c r="R20" i="8"/>
  <c r="R17" i="8"/>
  <c r="C24" i="8"/>
  <c r="P24" i="8" s="1"/>
  <c r="K37" i="5"/>
  <c r="E39" i="12"/>
  <c r="J40" i="11"/>
  <c r="F42" i="12" l="1"/>
  <c r="L42" i="12" s="1"/>
  <c r="J50" i="4"/>
  <c r="L43" i="4"/>
  <c r="M43" i="4" s="1"/>
  <c r="O23" i="12"/>
  <c r="N29" i="12"/>
  <c r="O28" i="12"/>
  <c r="O35" i="12"/>
  <c r="O37" i="12"/>
  <c r="K50" i="4"/>
  <c r="O38" i="12"/>
  <c r="N22" i="12"/>
  <c r="N27" i="12"/>
  <c r="O33" i="12"/>
  <c r="O20" i="12"/>
  <c r="R24" i="8"/>
  <c r="N31" i="12"/>
  <c r="O31" i="12"/>
  <c r="O32" i="12"/>
  <c r="N32" i="12"/>
  <c r="O24" i="12"/>
  <c r="N24" i="12"/>
  <c r="Q24" i="8"/>
  <c r="N26" i="12"/>
  <c r="O26" i="12"/>
  <c r="N21" i="12"/>
  <c r="O21" i="12"/>
  <c r="N25" i="12"/>
  <c r="O25" i="12"/>
  <c r="N52" i="7"/>
  <c r="O52" i="7" s="1"/>
  <c r="O34" i="12"/>
  <c r="N34" i="12"/>
  <c r="I39" i="12"/>
  <c r="F39" i="12"/>
  <c r="O36" i="12"/>
  <c r="N36" i="12"/>
  <c r="K43" i="10"/>
  <c r="K49" i="10" s="1"/>
  <c r="I49" i="10"/>
  <c r="O30" i="12"/>
  <c r="N30" i="12"/>
  <c r="J16" i="11"/>
  <c r="M23" i="5"/>
  <c r="E21" i="11" s="1"/>
  <c r="F21" i="11" s="1"/>
  <c r="I21" i="11"/>
  <c r="M33" i="5"/>
  <c r="E31" i="11" s="1"/>
  <c r="F31" i="11" s="1"/>
  <c r="I31" i="11"/>
  <c r="M19" i="5"/>
  <c r="E17" i="11" s="1"/>
  <c r="F17" i="11" s="1"/>
  <c r="I17" i="11"/>
  <c r="M29" i="5"/>
  <c r="E27" i="11" s="1"/>
  <c r="F27" i="11" s="1"/>
  <c r="I27" i="11"/>
  <c r="M26" i="5"/>
  <c r="E24" i="11" s="1"/>
  <c r="F24" i="11" s="1"/>
  <c r="I24" i="11"/>
  <c r="M30" i="5"/>
  <c r="E28" i="11" s="1"/>
  <c r="F28" i="11" s="1"/>
  <c r="I28" i="11"/>
  <c r="M24" i="5"/>
  <c r="E22" i="11" s="1"/>
  <c r="F22" i="11" s="1"/>
  <c r="I22" i="11"/>
  <c r="M22" i="5"/>
  <c r="E20" i="11" s="1"/>
  <c r="F20" i="11" s="1"/>
  <c r="I20" i="11"/>
  <c r="M20" i="5"/>
  <c r="E18" i="11" s="1"/>
  <c r="F18" i="11" s="1"/>
  <c r="I18" i="11"/>
  <c r="M16" i="5"/>
  <c r="E14" i="11" s="1"/>
  <c r="F14" i="11" s="1"/>
  <c r="I14" i="11"/>
  <c r="M28" i="5"/>
  <c r="E26" i="11" s="1"/>
  <c r="F26" i="11" s="1"/>
  <c r="I26" i="11"/>
  <c r="M17" i="5"/>
  <c r="E15" i="11" s="1"/>
  <c r="F15" i="11" s="1"/>
  <c r="I15" i="11"/>
  <c r="M32" i="5"/>
  <c r="E30" i="11" s="1"/>
  <c r="F30" i="11" s="1"/>
  <c r="I30" i="11"/>
  <c r="M31" i="5"/>
  <c r="E29" i="11" s="1"/>
  <c r="F29" i="11" s="1"/>
  <c r="I29" i="11"/>
  <c r="M21" i="5"/>
  <c r="E19" i="11" s="1"/>
  <c r="F19" i="11" s="1"/>
  <c r="I19" i="11"/>
  <c r="M27" i="5"/>
  <c r="E25" i="11" s="1"/>
  <c r="F25" i="11" s="1"/>
  <c r="I25" i="11"/>
  <c r="M25" i="5"/>
  <c r="E23" i="11" s="1"/>
  <c r="F23" i="11" s="1"/>
  <c r="I23" i="11"/>
  <c r="N45" i="4"/>
  <c r="P45" i="4" s="1"/>
  <c r="N29" i="8"/>
  <c r="N33" i="8"/>
  <c r="N32" i="8"/>
  <c r="N21" i="8"/>
  <c r="S21" i="8" s="1"/>
  <c r="N30" i="8"/>
  <c r="N22" i="8"/>
  <c r="S22" i="8" s="1"/>
  <c r="N31" i="8"/>
  <c r="G40" i="8"/>
  <c r="K38" i="5"/>
  <c r="N23" i="8"/>
  <c r="S23" i="8" s="1"/>
  <c r="M18" i="5"/>
  <c r="E16" i="11" s="1"/>
  <c r="F16" i="11" s="1"/>
  <c r="L37" i="5"/>
  <c r="H39" i="8"/>
  <c r="N39" i="8" s="1"/>
  <c r="G44" i="8"/>
  <c r="K44" i="8" s="1"/>
  <c r="L44" i="8" s="1"/>
  <c r="N49" i="4"/>
  <c r="P49" i="4" s="1"/>
  <c r="R18" i="8"/>
  <c r="S18" i="8"/>
  <c r="G36" i="8"/>
  <c r="C25" i="8"/>
  <c r="S24" i="8"/>
  <c r="K42" i="5"/>
  <c r="M42" i="5" s="1"/>
  <c r="E40" i="11" s="1"/>
  <c r="K34" i="5"/>
  <c r="E40" i="12"/>
  <c r="E41" i="12" l="1"/>
  <c r="F41" i="12" s="1"/>
  <c r="O22" i="5"/>
  <c r="S22" i="5" s="1"/>
  <c r="R30" i="5"/>
  <c r="O42" i="12"/>
  <c r="N42" i="12"/>
  <c r="J39" i="12"/>
  <c r="I40" i="12"/>
  <c r="J40" i="12" s="1"/>
  <c r="F40" i="12"/>
  <c r="P25" i="8"/>
  <c r="Q25" i="8"/>
  <c r="R25" i="8"/>
  <c r="E43" i="12"/>
  <c r="I41" i="12"/>
  <c r="J41" i="12" s="1"/>
  <c r="J29" i="11"/>
  <c r="M29" i="11"/>
  <c r="N29" i="11" s="1"/>
  <c r="J14" i="11"/>
  <c r="M14" i="11"/>
  <c r="N14" i="11" s="1"/>
  <c r="J28" i="11"/>
  <c r="M28" i="11"/>
  <c r="N28" i="11" s="1"/>
  <c r="J31" i="11"/>
  <c r="M31" i="11"/>
  <c r="N31" i="11" s="1"/>
  <c r="J21" i="11"/>
  <c r="M21" i="11"/>
  <c r="N21" i="11" s="1"/>
  <c r="M16" i="11"/>
  <c r="N16" i="11" s="1"/>
  <c r="J25" i="11"/>
  <c r="M25" i="11"/>
  <c r="N25" i="11" s="1"/>
  <c r="J15" i="11"/>
  <c r="M15" i="11"/>
  <c r="N15" i="11" s="1"/>
  <c r="J20" i="11"/>
  <c r="M20" i="11"/>
  <c r="N20" i="11" s="1"/>
  <c r="J27" i="11"/>
  <c r="M27" i="11"/>
  <c r="N27" i="11" s="1"/>
  <c r="F40" i="11"/>
  <c r="M40" i="11"/>
  <c r="J23" i="11"/>
  <c r="M23" i="11"/>
  <c r="N23" i="11" s="1"/>
  <c r="J19" i="11"/>
  <c r="M19" i="11"/>
  <c r="N19" i="11" s="1"/>
  <c r="J30" i="11"/>
  <c r="M30" i="11"/>
  <c r="N30" i="11" s="1"/>
  <c r="J26" i="11"/>
  <c r="M26" i="11"/>
  <c r="N26" i="11" s="1"/>
  <c r="J18" i="11"/>
  <c r="M18" i="11"/>
  <c r="N18" i="11" s="1"/>
  <c r="J22" i="11"/>
  <c r="M22" i="11"/>
  <c r="N22" i="11" s="1"/>
  <c r="J24" i="11"/>
  <c r="M24" i="11"/>
  <c r="N24" i="11" s="1"/>
  <c r="J17" i="11"/>
  <c r="M17" i="11"/>
  <c r="N17" i="11" s="1"/>
  <c r="R22" i="5"/>
  <c r="O17" i="5"/>
  <c r="S17" i="5" s="1"/>
  <c r="R33" i="5"/>
  <c r="R29" i="5"/>
  <c r="O27" i="5"/>
  <c r="S27" i="5" s="1"/>
  <c r="R16" i="5"/>
  <c r="O31" i="5"/>
  <c r="S31" i="5" s="1"/>
  <c r="R23" i="5"/>
  <c r="O16" i="5"/>
  <c r="S16" i="5" s="1"/>
  <c r="O24" i="5"/>
  <c r="S24" i="5" s="1"/>
  <c r="O32" i="5"/>
  <c r="S32" i="5" s="1"/>
  <c r="O20" i="5"/>
  <c r="S20" i="5" s="1"/>
  <c r="R21" i="5"/>
  <c r="O25" i="5"/>
  <c r="S25" i="5" s="1"/>
  <c r="R26" i="5"/>
  <c r="R17" i="5"/>
  <c r="O28" i="5"/>
  <c r="S28" i="5" s="1"/>
  <c r="R20" i="5"/>
  <c r="R24" i="5"/>
  <c r="R27" i="5"/>
  <c r="R31" i="5"/>
  <c r="R32" i="5"/>
  <c r="R25" i="5"/>
  <c r="R28" i="5"/>
  <c r="R19" i="5"/>
  <c r="O21" i="5"/>
  <c r="S21" i="5" s="1"/>
  <c r="M37" i="5"/>
  <c r="E35" i="11" s="1"/>
  <c r="F35" i="11" s="1"/>
  <c r="I35" i="11"/>
  <c r="O19" i="5"/>
  <c r="S19" i="5" s="1"/>
  <c r="O30" i="5"/>
  <c r="S30" i="5" s="1"/>
  <c r="O29" i="5"/>
  <c r="S29" i="5" s="1"/>
  <c r="O26" i="5"/>
  <c r="S26" i="5" s="1"/>
  <c r="O33" i="5"/>
  <c r="S33" i="5" s="1"/>
  <c r="O23" i="5"/>
  <c r="S23" i="5" s="1"/>
  <c r="H40" i="8"/>
  <c r="O42" i="5"/>
  <c r="S42" i="5" s="1"/>
  <c r="R42" i="5"/>
  <c r="O18" i="5"/>
  <c r="S18" i="5" s="1"/>
  <c r="R18" i="5"/>
  <c r="L38" i="5"/>
  <c r="K40" i="8"/>
  <c r="L40" i="8" s="1"/>
  <c r="L50" i="4"/>
  <c r="H44" i="8"/>
  <c r="N44" i="8" s="1"/>
  <c r="K36" i="8"/>
  <c r="L34" i="5"/>
  <c r="N41" i="4"/>
  <c r="G37" i="8"/>
  <c r="N42" i="4"/>
  <c r="P42" i="4" s="1"/>
  <c r="G42" i="8"/>
  <c r="N47" i="4"/>
  <c r="P47" i="4" s="1"/>
  <c r="G43" i="8"/>
  <c r="K43" i="8" s="1"/>
  <c r="L43" i="8" s="1"/>
  <c r="G38" i="8"/>
  <c r="K38" i="8" s="1"/>
  <c r="L38" i="8" s="1"/>
  <c r="N43" i="4"/>
  <c r="P43" i="4" s="1"/>
  <c r="H36" i="8"/>
  <c r="G41" i="8"/>
  <c r="N46" i="4"/>
  <c r="P46" i="4" s="1"/>
  <c r="C26" i="8"/>
  <c r="S25" i="8"/>
  <c r="K35" i="5"/>
  <c r="K40" i="5"/>
  <c r="K39" i="5"/>
  <c r="K36" i="5"/>
  <c r="K41" i="5"/>
  <c r="L41" i="12" l="1"/>
  <c r="O41" i="12" s="1"/>
  <c r="L40" i="12"/>
  <c r="N40" i="12" s="1"/>
  <c r="J43" i="12"/>
  <c r="P26" i="8"/>
  <c r="R26" i="8"/>
  <c r="Q26" i="8"/>
  <c r="F43" i="12"/>
  <c r="I43" i="12"/>
  <c r="L39" i="12"/>
  <c r="N40" i="11"/>
  <c r="J35" i="11"/>
  <c r="M35" i="11"/>
  <c r="N35" i="11" s="1"/>
  <c r="N40" i="8"/>
  <c r="R37" i="5"/>
  <c r="O37" i="5"/>
  <c r="S37" i="5" s="1"/>
  <c r="M34" i="5"/>
  <c r="E32" i="11" s="1"/>
  <c r="I32" i="11"/>
  <c r="M38" i="5"/>
  <c r="E36" i="11" s="1"/>
  <c r="F36" i="11" s="1"/>
  <c r="I36" i="11"/>
  <c r="K42" i="8"/>
  <c r="L42" i="8" s="1"/>
  <c r="H38" i="8"/>
  <c r="N38" i="8" s="1"/>
  <c r="H42" i="8"/>
  <c r="H41" i="8"/>
  <c r="M50" i="4"/>
  <c r="L41" i="5"/>
  <c r="L36" i="5"/>
  <c r="L39" i="5"/>
  <c r="K41" i="8"/>
  <c r="L41" i="8" s="1"/>
  <c r="N48" i="4"/>
  <c r="P48" i="4" s="1"/>
  <c r="L40" i="5"/>
  <c r="P41" i="4"/>
  <c r="L35" i="5"/>
  <c r="G45" i="8"/>
  <c r="L36" i="8"/>
  <c r="N36" i="8" s="1"/>
  <c r="H43" i="8"/>
  <c r="N43" i="8" s="1"/>
  <c r="K37" i="8"/>
  <c r="L37" i="8" s="1"/>
  <c r="H37" i="8"/>
  <c r="C27" i="8"/>
  <c r="S26" i="8"/>
  <c r="K43" i="5"/>
  <c r="N41" i="12" l="1"/>
  <c r="O40" i="12"/>
  <c r="N39" i="12"/>
  <c r="O39" i="12"/>
  <c r="L43" i="12"/>
  <c r="P27" i="8"/>
  <c r="Q27" i="8"/>
  <c r="R27" i="8"/>
  <c r="J36" i="11"/>
  <c r="M36" i="11"/>
  <c r="N36" i="11" s="1"/>
  <c r="J32" i="11"/>
  <c r="M32" i="11"/>
  <c r="O38" i="5"/>
  <c r="S38" i="5" s="1"/>
  <c r="R34" i="5"/>
  <c r="O34" i="5"/>
  <c r="S34" i="5" s="1"/>
  <c r="R38" i="5"/>
  <c r="M41" i="5"/>
  <c r="E39" i="11" s="1"/>
  <c r="F39" i="11" s="1"/>
  <c r="I39" i="11"/>
  <c r="M35" i="5"/>
  <c r="I33" i="11"/>
  <c r="M39" i="5"/>
  <c r="E37" i="11" s="1"/>
  <c r="F37" i="11" s="1"/>
  <c r="I37" i="11"/>
  <c r="M40" i="5"/>
  <c r="E38" i="11" s="1"/>
  <c r="F38" i="11" s="1"/>
  <c r="I38" i="11"/>
  <c r="M36" i="5"/>
  <c r="E34" i="11" s="1"/>
  <c r="F34" i="11" s="1"/>
  <c r="I34" i="11"/>
  <c r="F32" i="11"/>
  <c r="N42" i="8"/>
  <c r="P50" i="4"/>
  <c r="N41" i="8"/>
  <c r="N37" i="8"/>
  <c r="K45" i="8"/>
  <c r="N50" i="4"/>
  <c r="L43" i="5"/>
  <c r="L45" i="8"/>
  <c r="H45" i="8"/>
  <c r="C28" i="8"/>
  <c r="S27" i="8"/>
  <c r="I41" i="11" l="1"/>
  <c r="O41" i="5"/>
  <c r="S41" i="5" s="1"/>
  <c r="P28" i="8"/>
  <c r="Q28" i="8"/>
  <c r="R28" i="8"/>
  <c r="O36" i="5"/>
  <c r="S36" i="5" s="1"/>
  <c r="J37" i="11"/>
  <c r="M37" i="11"/>
  <c r="N37" i="11" s="1"/>
  <c r="J39" i="11"/>
  <c r="M39" i="11"/>
  <c r="N39" i="11" s="1"/>
  <c r="J38" i="11"/>
  <c r="M38" i="11"/>
  <c r="N38" i="11" s="1"/>
  <c r="J34" i="11"/>
  <c r="M34" i="11"/>
  <c r="N34" i="11" s="1"/>
  <c r="O39" i="5"/>
  <c r="S39" i="5" s="1"/>
  <c r="R41" i="5"/>
  <c r="R35" i="5"/>
  <c r="E33" i="11"/>
  <c r="M43" i="5"/>
  <c r="R40" i="5"/>
  <c r="O35" i="5"/>
  <c r="S35" i="5" s="1"/>
  <c r="O40" i="5"/>
  <c r="S40" i="5" s="1"/>
  <c r="R36" i="5"/>
  <c r="R39" i="5"/>
  <c r="J33" i="11"/>
  <c r="N45" i="8"/>
  <c r="C29" i="8"/>
  <c r="S28" i="8"/>
  <c r="J41" i="11" l="1"/>
  <c r="M33" i="11"/>
  <c r="M41" i="11" s="1"/>
  <c r="E41" i="11"/>
  <c r="P29" i="8"/>
  <c r="Q29" i="8"/>
  <c r="R29" i="8"/>
  <c r="O43" i="5"/>
  <c r="N32" i="11"/>
  <c r="F33" i="11"/>
  <c r="F41" i="11" s="1"/>
  <c r="C30" i="8"/>
  <c r="S29" i="8"/>
  <c r="P30" i="8" l="1"/>
  <c r="Q30" i="8"/>
  <c r="R30" i="8"/>
  <c r="C31" i="8"/>
  <c r="S30" i="8"/>
  <c r="P31" i="8" l="1"/>
  <c r="Q31" i="8"/>
  <c r="R31" i="8"/>
  <c r="N33" i="11"/>
  <c r="N41" i="11" s="1"/>
  <c r="C32" i="8"/>
  <c r="S31" i="8"/>
  <c r="P32" i="8" l="1"/>
  <c r="Q32" i="8"/>
  <c r="R32" i="8"/>
  <c r="C33" i="8"/>
  <c r="S32" i="8"/>
  <c r="P33" i="8" l="1"/>
  <c r="Q33" i="8"/>
  <c r="R33" i="8"/>
  <c r="C34" i="8"/>
  <c r="S33" i="8"/>
  <c r="P34" i="8" l="1"/>
  <c r="Q34" i="8"/>
  <c r="R34" i="8"/>
  <c r="C35" i="8"/>
  <c r="S34" i="8"/>
  <c r="P35" i="8" l="1"/>
  <c r="Q35" i="8"/>
  <c r="R35" i="8"/>
  <c r="C36" i="8"/>
  <c r="S35" i="8"/>
  <c r="P36" i="8" l="1"/>
  <c r="Q36" i="8"/>
  <c r="R36" i="8"/>
  <c r="C37" i="8"/>
  <c r="S36" i="8"/>
  <c r="P37" i="8" l="1"/>
  <c r="Q37" i="8"/>
  <c r="R37" i="8"/>
  <c r="C38" i="8"/>
  <c r="S37" i="8"/>
  <c r="P38" i="8" l="1"/>
  <c r="Q38" i="8"/>
  <c r="R38" i="8"/>
  <c r="C39" i="8"/>
  <c r="S38" i="8"/>
  <c r="P39" i="8" l="1"/>
  <c r="Q39" i="8"/>
  <c r="R39" i="8"/>
  <c r="C40" i="8"/>
  <c r="S39" i="8"/>
  <c r="P40" i="8" l="1"/>
  <c r="Q40" i="8"/>
  <c r="R40" i="8"/>
  <c r="C41" i="8"/>
  <c r="S40" i="8"/>
  <c r="P41" i="8" l="1"/>
  <c r="Q41" i="8"/>
  <c r="R41" i="8"/>
  <c r="C42" i="8"/>
  <c r="S41" i="8"/>
  <c r="P42" i="8" l="1"/>
  <c r="Q42" i="8"/>
  <c r="R42" i="8"/>
  <c r="C43" i="8"/>
  <c r="S42" i="8"/>
  <c r="P43" i="8" l="1"/>
  <c r="Q43" i="8"/>
  <c r="R43" i="8"/>
  <c r="C44" i="8"/>
  <c r="S43" i="8"/>
  <c r="P44" i="8" l="1"/>
  <c r="Q44" i="8"/>
  <c r="R44" i="8"/>
  <c r="S44" i="8"/>
</calcChain>
</file>

<file path=xl/sharedStrings.xml><?xml version="1.0" encoding="utf-8"?>
<sst xmlns="http://schemas.openxmlformats.org/spreadsheetml/2006/main" count="1310" uniqueCount="306">
  <si>
    <t>FYE</t>
  </si>
  <si>
    <t>Outstanding</t>
  </si>
  <si>
    <t>Debt Service</t>
  </si>
  <si>
    <t>Series</t>
  </si>
  <si>
    <t>Interest</t>
  </si>
  <si>
    <t>Principal</t>
  </si>
  <si>
    <t>City of Bay City, Texas</t>
  </si>
  <si>
    <t>Outstanding Debt Service</t>
  </si>
  <si>
    <t>Total</t>
  </si>
  <si>
    <t>Self Supporting - W/S</t>
  </si>
  <si>
    <t xml:space="preserve">Principal </t>
  </si>
  <si>
    <t>Callable 9/1/2022</t>
  </si>
  <si>
    <t>GO Refunding Bonds, Series 2013</t>
  </si>
  <si>
    <t>Total Outstanding Debt Service</t>
  </si>
  <si>
    <t>Total Self Supporting Debt</t>
  </si>
  <si>
    <t>Total Net Debt Service - General Fund</t>
  </si>
  <si>
    <t>CITY OF BAY CITY, TEXAS</t>
  </si>
  <si>
    <t>Collection Rate</t>
  </si>
  <si>
    <t>Assessed</t>
  </si>
  <si>
    <t>Growth</t>
  </si>
  <si>
    <t>Rate</t>
  </si>
  <si>
    <r>
      <t xml:space="preserve">Valuation </t>
    </r>
    <r>
      <rPr>
        <b/>
        <vertAlign val="superscript"/>
        <sz val="10"/>
        <color theme="1"/>
        <rFont val="Times New Roman"/>
        <family val="1"/>
      </rPr>
      <t>(a)</t>
    </r>
  </si>
  <si>
    <r>
      <t>Rate</t>
    </r>
    <r>
      <rPr>
        <b/>
        <vertAlign val="superscript"/>
        <sz val="10"/>
        <color theme="1"/>
        <rFont val="Times New Roman"/>
        <family val="1"/>
      </rPr>
      <t xml:space="preserve"> (b)</t>
    </r>
  </si>
  <si>
    <t>(a)  Assumes the 2013 taxable assessed valuation at a 2.0% growth rate through 2024.</t>
  </si>
  <si>
    <t>(b)  Interest coupon shown for illustrative purposes only.</t>
  </si>
  <si>
    <t>Dated Date</t>
  </si>
  <si>
    <t>First Interest Payment</t>
  </si>
  <si>
    <t>Final Maturity</t>
  </si>
  <si>
    <t>First Principal Payment</t>
  </si>
  <si>
    <t>S&amp;P Rating</t>
  </si>
  <si>
    <t>Yes</t>
  </si>
  <si>
    <t>*Preliminary, subject to change.</t>
  </si>
  <si>
    <t>Required I&amp;S Tax Rate</t>
  </si>
  <si>
    <t>Supporting</t>
  </si>
  <si>
    <t>Net Debt</t>
  </si>
  <si>
    <r>
      <t xml:space="preserve">Debt Service </t>
    </r>
    <r>
      <rPr>
        <b/>
        <vertAlign val="superscript"/>
        <sz val="10"/>
        <color theme="1"/>
        <rFont val="Times New Roman"/>
        <family val="1"/>
      </rPr>
      <t>(c)</t>
    </r>
  </si>
  <si>
    <t>(c)  It is the current policy of the City to provide payments for certain ad valorem tax debt from sources other than ad valorem taxes.</t>
  </si>
  <si>
    <t>Less: Self</t>
  </si>
  <si>
    <t>Net</t>
  </si>
  <si>
    <t>Outstanding Debt</t>
  </si>
  <si>
    <t>(b)  It is the current policy of the City to provide payments for certain ad valorem tax debt from sources other than ad valorem taxes.</t>
  </si>
  <si>
    <t>Outstanding Debt Sevice</t>
  </si>
  <si>
    <t>Bank Qualified</t>
  </si>
  <si>
    <t>Issue Date - Each Year</t>
  </si>
  <si>
    <t>Interest Payments</t>
  </si>
  <si>
    <t xml:space="preserve">Tax &amp; Revenue Certificates of Obligation </t>
  </si>
  <si>
    <t>Financing Assumptions - Ten  Issues</t>
  </si>
  <si>
    <r>
      <t xml:space="preserve">Debt Service </t>
    </r>
    <r>
      <rPr>
        <b/>
        <vertAlign val="superscript"/>
        <sz val="10"/>
        <color theme="1"/>
        <rFont val="Times New Roman"/>
        <family val="1"/>
      </rPr>
      <t>(d)</t>
    </r>
  </si>
  <si>
    <t>CIP</t>
  </si>
  <si>
    <t>Principal Payments</t>
  </si>
  <si>
    <t>Projected Tax Rate</t>
  </si>
  <si>
    <t>(Tax Supported)</t>
  </si>
  <si>
    <t>Tax Supported</t>
  </si>
  <si>
    <t xml:space="preserve">Capital Improvement Program </t>
  </si>
  <si>
    <t>Supported</t>
  </si>
  <si>
    <t>Total Tax</t>
  </si>
  <si>
    <t xml:space="preserve">Total Tax </t>
  </si>
  <si>
    <t>Supported Includes</t>
  </si>
  <si>
    <t>&amp; CIP Bonds</t>
  </si>
  <si>
    <t>3/1 &amp; 9/1</t>
  </si>
  <si>
    <t>Amount</t>
  </si>
  <si>
    <t>General Obligation Refunding Bonds, Series 2013</t>
  </si>
  <si>
    <t xml:space="preserve">  Total Debt Outstanding</t>
  </si>
  <si>
    <t xml:space="preserve">  Total Self-Supporting Portion </t>
  </si>
  <si>
    <t>Percent</t>
  </si>
  <si>
    <t>Less Self-Supporting</t>
  </si>
  <si>
    <t xml:space="preserve">Debt Service </t>
  </si>
  <si>
    <r>
      <t xml:space="preserve">Debt Service </t>
    </r>
    <r>
      <rPr>
        <b/>
        <vertAlign val="superscript"/>
        <sz val="10"/>
        <color theme="1"/>
        <rFont val="Times New Roman"/>
        <family val="1"/>
      </rPr>
      <t>(b)*</t>
    </r>
  </si>
  <si>
    <r>
      <t xml:space="preserve">Debt Service </t>
    </r>
    <r>
      <rPr>
        <b/>
        <vertAlign val="superscript"/>
        <sz val="10"/>
        <color theme="1"/>
        <rFont val="Times New Roman"/>
        <family val="1"/>
      </rPr>
      <t>(d)*</t>
    </r>
  </si>
  <si>
    <t>Bonds*</t>
  </si>
  <si>
    <t>$15 Million</t>
  </si>
  <si>
    <t>Capital Improvement Program - $15 Million New Debt</t>
  </si>
  <si>
    <t>Total Par Amount - Three Issues</t>
  </si>
  <si>
    <t>Par Amount - Each Issue</t>
  </si>
  <si>
    <t xml:space="preserve">Interest Coupon </t>
  </si>
  <si>
    <t>Self-Supporting of Total Par Amount (1/3)</t>
  </si>
  <si>
    <t>Allocation of Tax-Supported &amp; Self-Supported Debt Service</t>
  </si>
  <si>
    <t>Less:  Self</t>
  </si>
  <si>
    <t>Net Tax</t>
  </si>
  <si>
    <r>
      <t xml:space="preserve">Debt Service </t>
    </r>
    <r>
      <rPr>
        <b/>
        <vertAlign val="superscript"/>
        <sz val="10"/>
        <color theme="1"/>
        <rFont val="Times New Roman"/>
        <family val="1"/>
      </rPr>
      <t>(b)</t>
    </r>
  </si>
  <si>
    <t>Less:</t>
  </si>
  <si>
    <t>(b)  Assumes 1/3 of the $15 Million CIP Bonds paid from the net revenues of the City's water and sewer system.</t>
  </si>
  <si>
    <t xml:space="preserve">Net </t>
  </si>
  <si>
    <r>
      <t xml:space="preserve">Self Supported </t>
    </r>
    <r>
      <rPr>
        <b/>
        <vertAlign val="superscript"/>
        <sz val="10"/>
        <color theme="1"/>
        <rFont val="Times New Roman"/>
        <family val="1"/>
      </rPr>
      <t>(a)</t>
    </r>
  </si>
  <si>
    <t xml:space="preserve">Tax </t>
  </si>
  <si>
    <t>Year</t>
  </si>
  <si>
    <t>Tax Supported Debt Service</t>
  </si>
  <si>
    <t>Self-Supported Debt Service</t>
  </si>
  <si>
    <t>Total Debt Service</t>
  </si>
  <si>
    <t>(a)  It is the current policy of the City to provide payments for certain ad valorem tax debt from sources other than ad valorem taxes.</t>
  </si>
  <si>
    <r>
      <t xml:space="preserve">Outstanding </t>
    </r>
    <r>
      <rPr>
        <b/>
        <vertAlign val="superscript"/>
        <sz val="10"/>
        <color theme="1"/>
        <rFont val="Times New Roman"/>
        <family val="1"/>
      </rPr>
      <t>(a)</t>
    </r>
  </si>
  <si>
    <t>$15 Million Capital Improvement Bonds</t>
  </si>
  <si>
    <t>Tax &amp; Revenue Certificates of Obligation, Series 2014</t>
  </si>
  <si>
    <t>Tax &amp; Revenue Certificates of Obligation, Series 2016</t>
  </si>
  <si>
    <t>Tax &amp; Revenue Certificates of Obligation, Series 2018</t>
  </si>
  <si>
    <t>Allocation of Tax Supported &amp; Self Supported Debt Service</t>
  </si>
  <si>
    <t>Water &amp; Sewer Net Revenue Analysis</t>
  </si>
  <si>
    <t>2012 W&amp;S Operating Revenues</t>
  </si>
  <si>
    <t>2012 W&amp;S Operating Expenses</t>
  </si>
  <si>
    <t xml:space="preserve">         Add back depreciation</t>
  </si>
  <si>
    <t>2012 Operating Income</t>
  </si>
  <si>
    <t>Audited 2012</t>
  </si>
  <si>
    <r>
      <t xml:space="preserve">Net Revenues </t>
    </r>
    <r>
      <rPr>
        <b/>
        <vertAlign val="superscript"/>
        <sz val="10"/>
        <color theme="1"/>
        <rFont val="Times New Roman"/>
        <family val="1"/>
      </rPr>
      <t>(a)</t>
    </r>
  </si>
  <si>
    <t>2012 Net Revs Avail for Other Purposes</t>
  </si>
  <si>
    <t xml:space="preserve">(a)  Using 9.30.12 Audited figures.  Need to update with 9.30.13 audited figures when available.  </t>
  </si>
  <si>
    <t>CIP Total</t>
  </si>
  <si>
    <r>
      <t xml:space="preserve">Debt Service </t>
    </r>
    <r>
      <rPr>
        <b/>
        <vertAlign val="superscript"/>
        <sz val="10"/>
        <color theme="1"/>
        <rFont val="Times New Roman"/>
        <family val="1"/>
      </rPr>
      <t>*</t>
    </r>
  </si>
  <si>
    <t>(c)  Assumes approximately 1/3 of the $15 Million CIP Debt payable from the net revenues of the City's water and sewer system.</t>
  </si>
  <si>
    <r>
      <t xml:space="preserve">Debt Service </t>
    </r>
    <r>
      <rPr>
        <b/>
        <vertAlign val="superscript"/>
        <sz val="10"/>
        <color theme="1"/>
        <rFont val="Times New Roman"/>
        <family val="1"/>
      </rPr>
      <t>(c)*</t>
    </r>
  </si>
  <si>
    <t>Self Supporting</t>
  </si>
  <si>
    <t>Actual</t>
  </si>
  <si>
    <t>Coverage</t>
  </si>
  <si>
    <t>Avail After</t>
  </si>
  <si>
    <t xml:space="preserve">Net Revenues </t>
  </si>
  <si>
    <t>Less Tax-Supported</t>
  </si>
  <si>
    <t>GF</t>
  </si>
  <si>
    <t>W&amp;S</t>
  </si>
  <si>
    <t>Self Supported</t>
  </si>
  <si>
    <t>(a)  Assumes 1/3 of the Certificates paid from the net revenues of the City's water and sewer system.</t>
  </si>
  <si>
    <r>
      <t xml:space="preserve">$5 Million CIP Certificates </t>
    </r>
    <r>
      <rPr>
        <b/>
        <vertAlign val="superscript"/>
        <sz val="10"/>
        <color theme="1"/>
        <rFont val="Times New Roman"/>
        <family val="1"/>
      </rPr>
      <t>(a)*</t>
    </r>
  </si>
  <si>
    <t xml:space="preserve">W&amp;S </t>
  </si>
  <si>
    <t>Tax &amp; Rev Certificates, Series 2014</t>
  </si>
  <si>
    <t>Certificates Series 2014</t>
  </si>
  <si>
    <t>Callable 9/1/2024</t>
  </si>
  <si>
    <t>2014 Taxable Assessed Valuation</t>
  </si>
  <si>
    <t>Growth Rate - 2015 through 2023</t>
  </si>
  <si>
    <t>Remaining CIP Issues (2016 &amp; 2018)</t>
  </si>
  <si>
    <t>2014 I&amp;S Tax Rate</t>
  </si>
  <si>
    <t>"AA-"</t>
  </si>
  <si>
    <t>Average Rate</t>
  </si>
  <si>
    <t>(b)  Assumes approximately 1/3 of the remaining CIP Certificates paid from the net revenues of the City's water and sewer system.</t>
  </si>
  <si>
    <t>Capital Improvement Program (2016 &amp; 2018)</t>
  </si>
  <si>
    <t>Remaining CIP</t>
  </si>
  <si>
    <t>2016 &amp; 2018</t>
  </si>
  <si>
    <t xml:space="preserve">Remaining CIP </t>
  </si>
  <si>
    <r>
      <t xml:space="preserve">2016 &amp; 2018 </t>
    </r>
    <r>
      <rPr>
        <b/>
        <vertAlign val="superscript"/>
        <sz val="10"/>
        <color theme="1"/>
        <rFont val="Times New Roman"/>
        <family val="1"/>
      </rPr>
      <t>(b)</t>
    </r>
  </si>
  <si>
    <t xml:space="preserve">2016 &amp; 2018 </t>
  </si>
  <si>
    <t>Capital Improvement Program - 2016 &amp; 2018</t>
  </si>
  <si>
    <t>(d)  Assumes approximately 1/3 of the remaining CIP Debt payable from the net revenues of the City's water and sewer system.</t>
  </si>
  <si>
    <t>Capital Improvement Program - Series 2016 &amp; 2018</t>
  </si>
  <si>
    <t>(c)  Assumes approximately 1/3 of the CIP Certificates paid from the net revenues of the City's water and sewer system.</t>
  </si>
  <si>
    <t xml:space="preserve">(d)  Includes the outstanding Net Debt (Tax Supported) Service and the CIP Certificates. </t>
  </si>
  <si>
    <t>(b)  Assumes approximately 1/3 of the CIP Certificates paid from the net revenues of the City's water and sewer system.</t>
  </si>
  <si>
    <t>2015  Taxable Assessed Valuation</t>
  </si>
  <si>
    <t>2016 Preliminary Taxable Valuation</t>
  </si>
  <si>
    <t>Remaining</t>
  </si>
  <si>
    <t>Tax &amp; Rev Certificates, Series 2016</t>
  </si>
  <si>
    <t>Certificates Series 2016</t>
  </si>
  <si>
    <t>Callable 9/1/2026</t>
  </si>
  <si>
    <t>Call</t>
  </si>
  <si>
    <t>Date</t>
  </si>
  <si>
    <t>Certificates</t>
  </si>
  <si>
    <t>Series 2013</t>
  </si>
  <si>
    <t>GO Refunding</t>
  </si>
  <si>
    <t>Series 2014</t>
  </si>
  <si>
    <t>Series 2016</t>
  </si>
  <si>
    <t>9/1 and 3/1</t>
  </si>
  <si>
    <t>Call Date</t>
  </si>
  <si>
    <t>Tax and Revenue Certificates of Obligation, Series 2014</t>
  </si>
  <si>
    <t>Tax and Revenue Certificates of Obligation, Series 2016</t>
  </si>
  <si>
    <t xml:space="preserve"> </t>
  </si>
  <si>
    <t xml:space="preserve">Original </t>
  </si>
  <si>
    <t>Total Tax Supported Debt Service</t>
  </si>
  <si>
    <t>Total Self-Supported Debt Service</t>
  </si>
  <si>
    <t>Outstanding Debt Issues By Payment Sources</t>
  </si>
  <si>
    <t>Combined Principal and Interest By Payment Sources</t>
  </si>
  <si>
    <t>Principal and Interest By Payment Sources</t>
  </si>
  <si>
    <t>Original Amount</t>
  </si>
  <si>
    <t>Delivery Date</t>
  </si>
  <si>
    <t>Principal Pays</t>
  </si>
  <si>
    <t>Interest Pays</t>
  </si>
  <si>
    <t>Insurance</t>
  </si>
  <si>
    <t>Coupon</t>
  </si>
  <si>
    <t>Not Insured</t>
  </si>
  <si>
    <t>Outstanding Principal By Issue</t>
  </si>
  <si>
    <t>Grand</t>
  </si>
  <si>
    <t xml:space="preserve">Supporting </t>
  </si>
  <si>
    <t>Fund</t>
  </si>
  <si>
    <t>Outstanding Debt Issue by Series</t>
  </si>
  <si>
    <t>General</t>
  </si>
  <si>
    <t>Utility- 25%</t>
  </si>
  <si>
    <t>Utility- 33.33%</t>
  </si>
  <si>
    <t>General Fd- 75%</t>
  </si>
  <si>
    <t>General Fd- 66.67%</t>
  </si>
  <si>
    <t>Purpose</t>
  </si>
  <si>
    <t xml:space="preserve">75% Streets/25% Utility </t>
  </si>
  <si>
    <t>66.67% Streets &amp; 33.33% Utility</t>
  </si>
  <si>
    <t>Utility 25%</t>
  </si>
  <si>
    <t>GF 75%</t>
  </si>
  <si>
    <t>GF 66.67%</t>
  </si>
  <si>
    <t>Utility 33.33%</t>
  </si>
  <si>
    <t>Callable Anytime</t>
  </si>
  <si>
    <t>Tax Notes, Series 2018</t>
  </si>
  <si>
    <t>Anytime</t>
  </si>
  <si>
    <t>Series 2018</t>
  </si>
  <si>
    <t>Tax Notes</t>
  </si>
  <si>
    <t>General Fd- 100%</t>
  </si>
  <si>
    <t>Utility- 0%</t>
  </si>
  <si>
    <t>GF 100%</t>
  </si>
  <si>
    <t>Utility 0%</t>
  </si>
  <si>
    <t>Tax Notes 2018</t>
  </si>
  <si>
    <t>56.14% Roof Repair &amp; 43.86% Equipment: 100% GF</t>
  </si>
  <si>
    <t>Tax &amp; Rev Certificates, Series 2020</t>
  </si>
  <si>
    <t>Certificates Series 2020</t>
  </si>
  <si>
    <t>Nile Valley Road</t>
  </si>
  <si>
    <t>50/50</t>
  </si>
  <si>
    <t>Bay City CDC &amp;</t>
  </si>
  <si>
    <t>Bay City Gas Co</t>
  </si>
  <si>
    <t>Callable 9/1/2029</t>
  </si>
  <si>
    <t>Component Units</t>
  </si>
  <si>
    <t>Street Improvements</t>
  </si>
  <si>
    <t>Total Partner Paid Debt</t>
  </si>
  <si>
    <t>Partner Paid</t>
  </si>
  <si>
    <t>Tax &amp; Revenue Certificates of Obligation, Series 2020</t>
  </si>
  <si>
    <t>Partner Supported</t>
  </si>
  <si>
    <t>Series 2020</t>
  </si>
  <si>
    <t>Partners - 66.2%</t>
  </si>
  <si>
    <t>General Fd- 33.8%</t>
  </si>
  <si>
    <t>Partners 66.2%</t>
  </si>
  <si>
    <t>GF 33.8%</t>
  </si>
  <si>
    <t>Total Partner Paid Debt Service</t>
  </si>
  <si>
    <t>Tax and Revenue Certificates of Obligation, Series 2020</t>
  </si>
  <si>
    <t>Vehicle &amp; Equipment Purchase: 33.8% GF; Nile Valley Road Phase I 66.2% Partner Supported</t>
  </si>
  <si>
    <t xml:space="preserve">Municipal Assurance Corp. </t>
  </si>
  <si>
    <t>Aggregate Breakdown of Tax Supported versus Self Supported Debt Service versus Partner Paid Debt Service</t>
  </si>
  <si>
    <t>General Obligation Refunding Bonds, Series 2021</t>
  </si>
  <si>
    <t>GO Refunding Bonds Series 2021</t>
  </si>
  <si>
    <t>Series 2021</t>
  </si>
  <si>
    <t>General Fd- 29%</t>
  </si>
  <si>
    <t>Utility- 71%</t>
  </si>
  <si>
    <t>GF 29%</t>
  </si>
  <si>
    <t>Utility 71%</t>
  </si>
  <si>
    <t>Refunding: 71% Self Supported &amp; 29% Tax Supported</t>
  </si>
  <si>
    <t>Tax &amp; Rev Certificates, Series 2021A</t>
  </si>
  <si>
    <t>Tax &amp; Rev Certificates, Series 2021B</t>
  </si>
  <si>
    <t>TWDB CWSRF</t>
  </si>
  <si>
    <t>TWDB DWSRF</t>
  </si>
  <si>
    <t>Callable 9/1/2031</t>
  </si>
  <si>
    <t>Tax &amp; Revenue Certificates of Obligation, Series 2021A</t>
  </si>
  <si>
    <t>Tax &amp; Revenue Certificates of Obligation, Series 2021B</t>
  </si>
  <si>
    <t>Series 2021A</t>
  </si>
  <si>
    <t>Series 2021B</t>
  </si>
  <si>
    <t>Utility- 100%</t>
  </si>
  <si>
    <t>General Fd- 0%</t>
  </si>
  <si>
    <t>GF 0%</t>
  </si>
  <si>
    <t>Utility 100%</t>
  </si>
  <si>
    <t>Tax and Revenue Certificates of Obligation, Series 2021A - TWDB CWSRF</t>
  </si>
  <si>
    <t>Sewer System</t>
  </si>
  <si>
    <t>100% Utility</t>
  </si>
  <si>
    <t>Tax and Revenue Certificates of Obligation, Series 2021B - TWDB DWSRF</t>
  </si>
  <si>
    <t>Water System</t>
  </si>
  <si>
    <t>Tax &amp; Rev Certificates, Series 2022B</t>
  </si>
  <si>
    <t>Tax &amp; Rev Certificates, Series 2022A</t>
  </si>
  <si>
    <t>Tax &amp; Revenue Certificates of Obligation, Series 2022A</t>
  </si>
  <si>
    <t>Tax &amp; Revenue Certificates of Obligation, Series 2022B</t>
  </si>
  <si>
    <t>Series 2022A</t>
  </si>
  <si>
    <t>Series 2022B</t>
  </si>
  <si>
    <t>Tax and Revenue Certificates of Obligation, Series 2022A - TWDB CWSRF</t>
  </si>
  <si>
    <t>Tax and Revenue Certificates of Obligation, Series 2022B - TWDB DWSRF</t>
  </si>
  <si>
    <t>As of Fiscal Year Ending 9/30/2023</t>
  </si>
  <si>
    <t>Tax and Revenue Certificates of Obligation, Series 2023B - TWDB DWSRF</t>
  </si>
  <si>
    <t>Tax and Revenue Certificates of Obligation, Series 2023A - TWDB CWSRF</t>
  </si>
  <si>
    <t>Tax &amp; Rev Certificates, Series 2023A</t>
  </si>
  <si>
    <t>Tax &amp; Rev Certificates, Series 2023B</t>
  </si>
  <si>
    <t>Tax &amp; Revenue Certificates of Obligation, Series 2023A</t>
  </si>
  <si>
    <t>Tax &amp; Revenue Certificates of Obligation, Series 2023B</t>
  </si>
  <si>
    <t>Series 2023A</t>
  </si>
  <si>
    <t>Series 2023B</t>
  </si>
  <si>
    <t>Tax &amp; Rev Certificates, Series 2024A</t>
  </si>
  <si>
    <t>Tax &amp; Rev Certificates, Series 2024B</t>
  </si>
  <si>
    <t>Tax &amp; Rev Certificates, Series 2024C</t>
  </si>
  <si>
    <t>Tax &amp; Rev Certificates, Series 2024D</t>
  </si>
  <si>
    <t>Tax &amp; Rev Certificates, Series 2024E</t>
  </si>
  <si>
    <t>Tax &amp; Revenue Certificates of Obligation, Series 2024A</t>
  </si>
  <si>
    <t>Tax &amp; Revenue Certificates of Obligation, Series 2024B</t>
  </si>
  <si>
    <t>Tax &amp; Revenue Certificates of Obligation, Series 2024C</t>
  </si>
  <si>
    <t>Tax &amp; Revenue Certificates of Obligation, Series 2024D</t>
  </si>
  <si>
    <t>Tax &amp; Revenue Certificates of Obligation, Series 2024E</t>
  </si>
  <si>
    <t>Series 2024A</t>
  </si>
  <si>
    <t>Series 2024B</t>
  </si>
  <si>
    <t>Series 2024C</t>
  </si>
  <si>
    <t>Series 2024D</t>
  </si>
  <si>
    <t>Series 2024E</t>
  </si>
  <si>
    <t>General Fd- 42%</t>
  </si>
  <si>
    <t>Utility- 58%</t>
  </si>
  <si>
    <t>GF 42%</t>
  </si>
  <si>
    <t>Utility 58%</t>
  </si>
  <si>
    <t>Tax and Revenue Certificates of Obligation, Series 2024B - TWDB CWSRF</t>
  </si>
  <si>
    <t>Tax and Revenue Certificates of Obligation, Series 2024B - TWDB DWSRF</t>
  </si>
  <si>
    <t>Tax and Revenue Certificates of Obligation, Series 2024C - TWDB DWSRF</t>
  </si>
  <si>
    <t>Tax and Revenue Certificates of Obligation, Series 2024D - TWDB DWSRF</t>
  </si>
  <si>
    <t>Tax and Revenue Certificates of Obligation, Series 2024E</t>
  </si>
  <si>
    <t>Insured</t>
  </si>
  <si>
    <t>N/A</t>
  </si>
  <si>
    <t>Callable 9/1/2032</t>
  </si>
  <si>
    <t>Callable 9/1/2033</t>
  </si>
  <si>
    <t>Callable 3/1/2033</t>
  </si>
  <si>
    <t>Callable 3/1/2034</t>
  </si>
  <si>
    <t>Public Safety</t>
  </si>
  <si>
    <t>Water System &amp; Public Safety Building</t>
  </si>
  <si>
    <t>Public Safety Building</t>
  </si>
  <si>
    <t>City Wide Outstanding Principal</t>
  </si>
  <si>
    <t>Outstanding Principal at FYE 2025</t>
  </si>
  <si>
    <t>Outstanding Principal of Tax Supported Debt at FYE 2025</t>
  </si>
  <si>
    <t>Outstanding Principal of Water &amp; Sewer Debt FYE 2025</t>
  </si>
  <si>
    <t>Outstanding Principal of Nile Valley Road Debt at FYE 2025 (Paid by BC Gas Co. &amp; BCCDC)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</si>
</sst>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;@"/>
    <numFmt numFmtId="165" formatCode="_(* #,##0_);_(* \(#,##0\);_(* &quot;-&quot;??_);_(@_)"/>
    <numFmt numFmtId="166" formatCode="_(&quot;$&quot;* #,##0_);_(&quot;$&quot;* \(#,##0\);_(&quot;$&quot;* &quot;-&quot;??_);_(@_)"/>
    <numFmt numFmtId="167" formatCode="_(&quot;$&quot;* #,##0.00000_);_(&quot;$&quot;* \(#,##0.00000\);_(&quot;$&quot;* &quot;-&quot;??_);_(@_)"/>
    <numFmt numFmtId="168" formatCode="0.0%"/>
    <numFmt numFmtId="169" formatCode="_(* #,##0.0000_);_(* \(#,##0.0000\);_(* &quot;-&quot;??_);_(@_)"/>
    <numFmt numFmtId="170" formatCode="0.000000%"/>
    <numFmt numFmtId="171" formatCode="0.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70C0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sz val="10"/>
      <color rgb="FF7030A0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70C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00B050"/>
      <name val="Times New Roman"/>
      <family val="1"/>
    </font>
    <font>
      <sz val="10"/>
      <color theme="3" tint="0.39997558519241921"/>
      <name val="Times New Roman"/>
      <family val="1"/>
    </font>
    <font>
      <sz val="10"/>
      <color rgb="FF00B0F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165" fontId="3" fillId="0" borderId="0" xfId="1" applyNumberFormat="1" applyFont="1"/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2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165" fontId="6" fillId="0" borderId="0" xfId="1" applyNumberFormat="1" applyFont="1"/>
    <xf numFmtId="166" fontId="6" fillId="0" borderId="2" xfId="0" applyNumberFormat="1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5" fontId="3" fillId="0" borderId="2" xfId="0" applyNumberFormat="1" applyFont="1" applyBorder="1"/>
    <xf numFmtId="0" fontId="6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6" fontId="3" fillId="0" borderId="2" xfId="0" applyNumberFormat="1" applyFont="1" applyBorder="1"/>
    <xf numFmtId="9" fontId="6" fillId="0" borderId="0" xfId="3" applyFont="1"/>
    <xf numFmtId="164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7" fillId="0" borderId="0" xfId="1" applyNumberFormat="1" applyFont="1"/>
    <xf numFmtId="0" fontId="7" fillId="0" borderId="2" xfId="0" applyFont="1" applyBorder="1" applyAlignment="1">
      <alignment horizontal="center"/>
    </xf>
    <xf numFmtId="166" fontId="7" fillId="0" borderId="2" xfId="0" applyNumberFormat="1" applyFont="1" applyBorder="1"/>
    <xf numFmtId="166" fontId="2" fillId="0" borderId="0" xfId="2" applyNumberFormat="1" applyFont="1"/>
    <xf numFmtId="43" fontId="2" fillId="0" borderId="0" xfId="1" applyFont="1"/>
    <xf numFmtId="167" fontId="2" fillId="0" borderId="0" xfId="2" applyNumberFormat="1" applyFont="1"/>
    <xf numFmtId="9" fontId="2" fillId="0" borderId="0" xfId="3" applyFont="1"/>
    <xf numFmtId="168" fontId="2" fillId="0" borderId="0" xfId="3" applyNumberFormat="1" applyFont="1"/>
    <xf numFmtId="166" fontId="2" fillId="0" borderId="0" xfId="2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168" fontId="2" fillId="0" borderId="0" xfId="3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0" fontId="2" fillId="0" borderId="0" xfId="3" applyNumberFormat="1" applyFont="1" applyAlignment="1">
      <alignment horizontal="center"/>
    </xf>
    <xf numFmtId="166" fontId="2" fillId="0" borderId="2" xfId="0" applyNumberFormat="1" applyFont="1" applyBorder="1"/>
    <xf numFmtId="166" fontId="2" fillId="0" borderId="2" xfId="0" applyNumberFormat="1" applyFont="1" applyBorder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right"/>
    </xf>
    <xf numFmtId="169" fontId="2" fillId="0" borderId="0" xfId="1" applyNumberFormat="1" applyFont="1"/>
    <xf numFmtId="0" fontId="5" fillId="0" borderId="1" xfId="0" applyFont="1" applyBorder="1"/>
    <xf numFmtId="0" fontId="2" fillId="0" borderId="0" xfId="2" applyNumberFormat="1" applyFont="1" applyAlignment="1">
      <alignment horizontal="left"/>
    </xf>
    <xf numFmtId="0" fontId="2" fillId="0" borderId="0" xfId="3" applyNumberFormat="1" applyFont="1" applyAlignment="1">
      <alignment horizontal="left"/>
    </xf>
    <xf numFmtId="166" fontId="2" fillId="0" borderId="0" xfId="2" applyNumberFormat="1" applyFont="1" applyAlignment="1">
      <alignment horizontal="right"/>
    </xf>
    <xf numFmtId="0" fontId="2" fillId="0" borderId="1" xfId="0" applyFont="1" applyBorder="1"/>
    <xf numFmtId="43" fontId="2" fillId="0" borderId="0" xfId="1" applyFont="1" applyAlignment="1">
      <alignment horizontal="center"/>
    </xf>
    <xf numFmtId="0" fontId="11" fillId="0" borderId="1" xfId="0" applyFont="1" applyBorder="1"/>
    <xf numFmtId="0" fontId="6" fillId="0" borderId="1" xfId="0" applyFont="1" applyBorder="1"/>
    <xf numFmtId="165" fontId="6" fillId="0" borderId="0" xfId="1" applyNumberFormat="1" applyFont="1" applyBorder="1"/>
    <xf numFmtId="44" fontId="6" fillId="0" borderId="0" xfId="2" applyFont="1"/>
    <xf numFmtId="0" fontId="11" fillId="0" borderId="1" xfId="0" applyFont="1" applyBorder="1" applyAlignment="1">
      <alignment horizontal="center"/>
    </xf>
    <xf numFmtId="166" fontId="6" fillId="0" borderId="0" xfId="2" applyNumberFormat="1" applyFont="1" applyBorder="1"/>
    <xf numFmtId="166" fontId="2" fillId="0" borderId="0" xfId="0" applyNumberFormat="1" applyFont="1"/>
    <xf numFmtId="165" fontId="2" fillId="0" borderId="1" xfId="1" applyNumberFormat="1" applyFont="1" applyBorder="1"/>
    <xf numFmtId="44" fontId="6" fillId="0" borderId="1" xfId="2" applyFont="1" applyBorder="1"/>
    <xf numFmtId="165" fontId="2" fillId="0" borderId="0" xfId="0" applyNumberFormat="1" applyFont="1"/>
    <xf numFmtId="10" fontId="2" fillId="0" borderId="0" xfId="3" applyNumberFormat="1" applyFont="1"/>
    <xf numFmtId="10" fontId="2" fillId="0" borderId="1" xfId="3" applyNumberFormat="1" applyFont="1" applyBorder="1"/>
    <xf numFmtId="10" fontId="2" fillId="0" borderId="2" xfId="3" applyNumberFormat="1" applyFont="1" applyBorder="1"/>
    <xf numFmtId="10" fontId="2" fillId="0" borderId="0" xfId="3" applyNumberFormat="1" applyFont="1" applyBorder="1"/>
    <xf numFmtId="10" fontId="2" fillId="0" borderId="0" xfId="0" applyNumberFormat="1" applyFont="1"/>
    <xf numFmtId="164" fontId="2" fillId="0" borderId="0" xfId="0" applyNumberFormat="1" applyFont="1"/>
    <xf numFmtId="14" fontId="2" fillId="0" borderId="0" xfId="0" applyNumberFormat="1" applyFont="1" applyAlignment="1">
      <alignment horizontal="right"/>
    </xf>
    <xf numFmtId="169" fontId="2" fillId="0" borderId="0" xfId="0" applyNumberFormat="1" applyFont="1"/>
    <xf numFmtId="165" fontId="2" fillId="0" borderId="0" xfId="1" applyNumberFormat="1" applyFont="1" applyFill="1"/>
    <xf numFmtId="169" fontId="2" fillId="0" borderId="0" xfId="1" applyNumberFormat="1" applyFont="1" applyFill="1"/>
    <xf numFmtId="165" fontId="2" fillId="0" borderId="0" xfId="1" applyNumberFormat="1" applyFont="1" applyBorder="1"/>
    <xf numFmtId="10" fontId="2" fillId="0" borderId="1" xfId="0" applyNumberFormat="1" applyFont="1" applyBorder="1"/>
    <xf numFmtId="166" fontId="2" fillId="0" borderId="7" xfId="2" applyNumberFormat="1" applyFont="1" applyBorder="1"/>
    <xf numFmtId="165" fontId="2" fillId="0" borderId="0" xfId="1" applyNumberFormat="1" applyFont="1" applyFill="1" applyAlignment="1">
      <alignment horizontal="center"/>
    </xf>
    <xf numFmtId="0" fontId="7" fillId="0" borderId="4" xfId="0" applyFont="1" applyBorder="1" applyAlignment="1">
      <alignment horizontal="center"/>
    </xf>
    <xf numFmtId="165" fontId="7" fillId="0" borderId="2" xfId="0" applyNumberFormat="1" applyFont="1" applyBorder="1"/>
    <xf numFmtId="9" fontId="7" fillId="0" borderId="0" xfId="3" applyFont="1" applyBorder="1"/>
    <xf numFmtId="0" fontId="6" fillId="0" borderId="1" xfId="0" applyFont="1" applyBorder="1" applyAlignment="1">
      <alignment horizontal="center"/>
    </xf>
    <xf numFmtId="0" fontId="12" fillId="0" borderId="0" xfId="0" applyFont="1"/>
    <xf numFmtId="166" fontId="3" fillId="0" borderId="0" xfId="0" applyNumberFormat="1" applyFont="1"/>
    <xf numFmtId="0" fontId="12" fillId="0" borderId="0" xfId="0" applyFont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5" fontId="12" fillId="0" borderId="0" xfId="1" applyNumberFormat="1" applyFont="1"/>
    <xf numFmtId="0" fontId="12" fillId="0" borderId="2" xfId="0" applyFont="1" applyBorder="1" applyAlignment="1">
      <alignment horizontal="center"/>
    </xf>
    <xf numFmtId="166" fontId="12" fillId="0" borderId="2" xfId="0" applyNumberFormat="1" applyFont="1" applyBorder="1"/>
    <xf numFmtId="10" fontId="3" fillId="0" borderId="0" xfId="3" applyNumberFormat="1" applyFont="1"/>
    <xf numFmtId="10" fontId="7" fillId="0" borderId="0" xfId="3" applyNumberFormat="1" applyFont="1"/>
    <xf numFmtId="168" fontId="2" fillId="0" borderId="0" xfId="3" applyNumberFormat="1" applyFont="1" applyAlignment="1">
      <alignment horizontal="right"/>
    </xf>
    <xf numFmtId="9" fontId="3" fillId="0" borderId="1" xfId="3" applyFont="1" applyBorder="1"/>
    <xf numFmtId="166" fontId="7" fillId="0" borderId="0" xfId="0" applyNumberFormat="1" applyFont="1"/>
    <xf numFmtId="0" fontId="11" fillId="0" borderId="0" xfId="0" applyFont="1" applyAlignment="1">
      <alignment horizontal="center"/>
    </xf>
    <xf numFmtId="166" fontId="6" fillId="0" borderId="0" xfId="2" applyNumberFormat="1" applyFont="1"/>
    <xf numFmtId="170" fontId="2" fillId="0" borderId="0" xfId="3" applyNumberFormat="1" applyFont="1"/>
    <xf numFmtId="0" fontId="13" fillId="0" borderId="0" xfId="0" applyFont="1"/>
    <xf numFmtId="171" fontId="2" fillId="0" borderId="0" xfId="3" applyNumberFormat="1" applyFont="1"/>
    <xf numFmtId="171" fontId="2" fillId="0" borderId="0" xfId="3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10" fontId="2" fillId="0" borderId="2" xfId="3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0" fontId="5" fillId="0" borderId="11" xfId="3" applyNumberFormat="1" applyFont="1" applyBorder="1" applyAlignment="1">
      <alignment horizontal="center"/>
    </xf>
    <xf numFmtId="10" fontId="5" fillId="0" borderId="12" xfId="3" applyNumberFormat="1" applyFont="1" applyBorder="1" applyAlignment="1">
      <alignment horizontal="center"/>
    </xf>
    <xf numFmtId="0" fontId="5" fillId="2" borderId="0" xfId="0" applyFont="1" applyFill="1"/>
    <xf numFmtId="0" fontId="15" fillId="0" borderId="0" xfId="0" applyFont="1"/>
    <xf numFmtId="165" fontId="15" fillId="0" borderId="0" xfId="1" applyNumberFormat="1" applyFont="1"/>
    <xf numFmtId="165" fontId="15" fillId="0" borderId="0" xfId="0" applyNumberFormat="1" applyFont="1"/>
    <xf numFmtId="0" fontId="16" fillId="0" borderId="0" xfId="0" applyFont="1"/>
    <xf numFmtId="170" fontId="15" fillId="0" borderId="0" xfId="3" applyNumberFormat="1" applyFont="1"/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5" fontId="18" fillId="0" borderId="0" xfId="1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3" borderId="13" xfId="0" applyFont="1" applyFill="1" applyBorder="1" applyAlignment="1">
      <alignment horizontal="center"/>
    </xf>
    <xf numFmtId="0" fontId="20" fillId="3" borderId="14" xfId="0" applyFont="1" applyFill="1" applyBorder="1" applyAlignment="1">
      <alignment horizontal="center"/>
    </xf>
    <xf numFmtId="0" fontId="20" fillId="3" borderId="15" xfId="0" applyFont="1" applyFill="1" applyBorder="1" applyAlignment="1">
      <alignment horizontal="center"/>
    </xf>
    <xf numFmtId="0" fontId="20" fillId="3" borderId="16" xfId="0" applyFont="1" applyFill="1" applyBorder="1" applyAlignment="1">
      <alignment horizontal="center"/>
    </xf>
    <xf numFmtId="0" fontId="20" fillId="3" borderId="6" xfId="0" applyFont="1" applyFill="1" applyBorder="1" applyAlignment="1">
      <alignment horizontal="center"/>
    </xf>
    <xf numFmtId="0" fontId="20" fillId="3" borderId="17" xfId="0" applyFont="1" applyFill="1" applyBorder="1" applyAlignment="1">
      <alignment horizontal="center"/>
    </xf>
    <xf numFmtId="165" fontId="18" fillId="0" borderId="0" xfId="1" applyNumberFormat="1" applyFont="1" applyFill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16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165" fontId="21" fillId="0" borderId="0" xfId="1" applyNumberFormat="1" applyFont="1"/>
    <xf numFmtId="0" fontId="21" fillId="0" borderId="2" xfId="0" applyFont="1" applyBorder="1" applyAlignment="1">
      <alignment horizontal="center"/>
    </xf>
    <xf numFmtId="166" fontId="21" fillId="0" borderId="2" xfId="0" applyNumberFormat="1" applyFont="1" applyBorder="1"/>
    <xf numFmtId="10" fontId="21" fillId="0" borderId="0" xfId="3" applyNumberFormat="1" applyFont="1"/>
    <xf numFmtId="0" fontId="21" fillId="0" borderId="1" xfId="0" applyFont="1" applyBorder="1"/>
    <xf numFmtId="0" fontId="20" fillId="3" borderId="18" xfId="0" applyFont="1" applyFill="1" applyBorder="1" applyAlignment="1">
      <alignment horizontal="center"/>
    </xf>
    <xf numFmtId="0" fontId="20" fillId="3" borderId="0" xfId="0" applyFont="1" applyFill="1" applyAlignment="1">
      <alignment horizontal="center"/>
    </xf>
    <xf numFmtId="0" fontId="20" fillId="3" borderId="19" xfId="0" applyFont="1" applyFill="1" applyBorder="1" applyAlignment="1">
      <alignment horizontal="center"/>
    </xf>
    <xf numFmtId="166" fontId="18" fillId="0" borderId="0" xfId="2" applyNumberFormat="1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166" fontId="17" fillId="0" borderId="5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66" fontId="2" fillId="0" borderId="0" xfId="2" applyNumberFormat="1" applyFont="1" applyBorder="1"/>
    <xf numFmtId="0" fontId="5" fillId="2" borderId="0" xfId="0" applyFont="1" applyFill="1" applyAlignment="1">
      <alignment horizontal="right"/>
    </xf>
    <xf numFmtId="0" fontId="22" fillId="0" borderId="0" xfId="0" applyFont="1"/>
    <xf numFmtId="10" fontId="22" fillId="0" borderId="0" xfId="3" applyNumberFormat="1" applyFont="1"/>
    <xf numFmtId="9" fontId="22" fillId="0" borderId="0" xfId="3" applyFont="1" applyBorder="1"/>
    <xf numFmtId="0" fontId="22" fillId="0" borderId="4" xfId="0" applyFont="1" applyBorder="1" applyAlignment="1">
      <alignment horizontal="center"/>
    </xf>
    <xf numFmtId="165" fontId="22" fillId="0" borderId="0" xfId="1" applyNumberFormat="1" applyFont="1"/>
    <xf numFmtId="166" fontId="22" fillId="0" borderId="2" xfId="0" applyNumberFormat="1" applyFont="1" applyBorder="1"/>
    <xf numFmtId="0" fontId="2" fillId="0" borderId="5" xfId="0" applyFont="1" applyBorder="1"/>
    <xf numFmtId="166" fontId="5" fillId="0" borderId="1" xfId="2" applyNumberFormat="1" applyFont="1" applyBorder="1" applyAlignment="1">
      <alignment horizontal="center"/>
    </xf>
    <xf numFmtId="165" fontId="23" fillId="0" borderId="0" xfId="1" applyNumberFormat="1" applyFont="1" applyFill="1"/>
    <xf numFmtId="165" fontId="23" fillId="0" borderId="0" xfId="1" applyNumberFormat="1" applyFont="1"/>
    <xf numFmtId="165" fontId="7" fillId="0" borderId="0" xfId="1" applyNumberFormat="1" applyFont="1" applyFill="1"/>
    <xf numFmtId="0" fontId="5" fillId="2" borderId="0" xfId="0" applyFont="1" applyFill="1" applyAlignment="1">
      <alignment horizontal="center"/>
    </xf>
    <xf numFmtId="43" fontId="2" fillId="0" borderId="0" xfId="0" applyNumberFormat="1" applyFont="1"/>
    <xf numFmtId="166" fontId="2" fillId="4" borderId="0" xfId="0" applyNumberFormat="1" applyFont="1" applyFill="1"/>
    <xf numFmtId="166" fontId="2" fillId="4" borderId="2" xfId="0" applyNumberFormat="1" applyFont="1" applyFill="1" applyBorder="1" applyAlignment="1">
      <alignment horizontal="center"/>
    </xf>
    <xf numFmtId="165" fontId="2" fillId="5" borderId="0" xfId="1" applyNumberFormat="1" applyFont="1" applyFill="1" applyAlignment="1">
      <alignment horizontal="center"/>
    </xf>
    <xf numFmtId="165" fontId="5" fillId="5" borderId="0" xfId="0" applyNumberFormat="1" applyFont="1" applyFill="1"/>
    <xf numFmtId="165" fontId="2" fillId="6" borderId="0" xfId="1" applyNumberFormat="1" applyFont="1" applyFill="1" applyAlignment="1">
      <alignment horizontal="center"/>
    </xf>
    <xf numFmtId="165" fontId="2" fillId="6" borderId="0" xfId="0" applyNumberFormat="1" applyFont="1" applyFill="1"/>
    <xf numFmtId="165" fontId="2" fillId="7" borderId="0" xfId="0" applyNumberFormat="1" applyFont="1" applyFill="1"/>
    <xf numFmtId="165" fontId="2" fillId="7" borderId="0" xfId="1" applyNumberFormat="1" applyFont="1" applyFill="1" applyAlignment="1">
      <alignment horizontal="center"/>
    </xf>
    <xf numFmtId="165" fontId="2" fillId="8" borderId="0" xfId="0" applyNumberFormat="1" applyFont="1" applyFill="1"/>
    <xf numFmtId="165" fontId="2" fillId="8" borderId="0" xfId="1" applyNumberFormat="1" applyFont="1" applyFill="1" applyAlignment="1">
      <alignment horizontal="center"/>
    </xf>
    <xf numFmtId="166" fontId="2" fillId="2" borderId="0" xfId="2" applyNumberFormat="1" applyFont="1" applyFill="1" applyAlignment="1">
      <alignment horizontal="center"/>
    </xf>
    <xf numFmtId="0" fontId="6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9" fontId="12" fillId="0" borderId="0" xfId="3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center"/>
    </xf>
    <xf numFmtId="9" fontId="7" fillId="0" borderId="0" xfId="3" applyFont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Combined Issues -</a:t>
            </a:r>
            <a:r>
              <a:rPr lang="en-US" sz="1600" b="1" baseline="0"/>
              <a:t> Aggregate Annual Payments By Fiscal Year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066655337147605"/>
          <c:y val="7.989526411657559E-2"/>
          <c:w val="0.7940352914518779"/>
          <c:h val="0.80353308807710511"/>
        </c:manualLayout>
      </c:layout>
      <c:bar3DChart>
        <c:barDir val="col"/>
        <c:grouping val="stacked"/>
        <c:varyColors val="0"/>
        <c:ser>
          <c:idx val="5"/>
          <c:order val="0"/>
          <c:tx>
            <c:strRef>
              <c:f>'Combined Issues'!$E$9</c:f>
              <c:strCache>
                <c:ptCount val="1"/>
                <c:pt idx="0">
                  <c:v>Series 2014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numRef>
              <c:f>'Combined Issues'!$B$11:$B$40</c:f>
              <c:numCache>
                <c:formatCode>General</c:formatCode>
                <c:ptCount val="3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</c:numCache>
            </c:numRef>
          </c:cat>
          <c:val>
            <c:numRef>
              <c:f>'Combined Issues'!$E$11:$E$20</c:f>
              <c:numCache>
                <c:formatCode>_(* #,##0_);_(* \(#,##0\);_(* "-"??_);_(@_)</c:formatCode>
                <c:ptCount val="10"/>
                <c:pt idx="0" formatCode="_(&quot;$&quot;* #,##0_);_(&quot;$&quot;* \(#,##0\);_(&quot;$&quot;* &quot;-&quot;??_);_(@_)">
                  <c:v>225787.5</c:v>
                </c:pt>
                <c:pt idx="1">
                  <c:v>225362.5</c:v>
                </c:pt>
                <c:pt idx="2">
                  <c:v>224762.5</c:v>
                </c:pt>
                <c:pt idx="3">
                  <c:v>223575</c:v>
                </c:pt>
                <c:pt idx="4">
                  <c:v>227200</c:v>
                </c:pt>
                <c:pt idx="5">
                  <c:v>225000</c:v>
                </c:pt>
                <c:pt idx="6">
                  <c:v>222600</c:v>
                </c:pt>
                <c:pt idx="7">
                  <c:v>225000</c:v>
                </c:pt>
                <c:pt idx="8">
                  <c:v>227000</c:v>
                </c:pt>
                <c:pt idx="9">
                  <c:v>223600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C-4EC3-92C1-2E51726FA0DA}"/>
            </c:ext>
          </c:extLst>
        </c:ser>
        <c:ser>
          <c:idx val="6"/>
          <c:order val="1"/>
          <c:tx>
            <c:strRef>
              <c:f>'Combined Issues'!$F$9</c:f>
              <c:strCache>
                <c:ptCount val="1"/>
                <c:pt idx="0">
                  <c:v>Series 2016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'Combined Issues'!$B$11:$B$40</c:f>
              <c:numCache>
                <c:formatCode>General</c:formatCode>
                <c:ptCount val="3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</c:numCache>
            </c:numRef>
          </c:cat>
          <c:val>
            <c:numRef>
              <c:f>'Combined Issues'!$F$11:$F$22</c:f>
              <c:numCache>
                <c:formatCode>_(* #,##0_);_(* \(#,##0\);_(* "-"??_);_(@_)</c:formatCode>
                <c:ptCount val="12"/>
                <c:pt idx="0" formatCode="_(&quot;$&quot;* #,##0_);_(&quot;$&quot;* \(#,##0\);_(&quot;$&quot;* &quot;-&quot;??_);_(@_)">
                  <c:v>372750</c:v>
                </c:pt>
                <c:pt idx="1">
                  <c:v>372450</c:v>
                </c:pt>
                <c:pt idx="2">
                  <c:v>375700</c:v>
                </c:pt>
                <c:pt idx="3">
                  <c:v>372300</c:v>
                </c:pt>
                <c:pt idx="4">
                  <c:v>373750</c:v>
                </c:pt>
                <c:pt idx="5">
                  <c:v>374900</c:v>
                </c:pt>
                <c:pt idx="6">
                  <c:v>375750</c:v>
                </c:pt>
                <c:pt idx="7">
                  <c:v>376300</c:v>
                </c:pt>
                <c:pt idx="8">
                  <c:v>371550</c:v>
                </c:pt>
                <c:pt idx="9">
                  <c:v>371650</c:v>
                </c:pt>
                <c:pt idx="10">
                  <c:v>371450</c:v>
                </c:pt>
                <c:pt idx="11">
                  <c:v>375950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C-4EC3-92C1-2E51726FA0DA}"/>
            </c:ext>
          </c:extLst>
        </c:ser>
        <c:ser>
          <c:idx val="0"/>
          <c:order val="2"/>
          <c:tx>
            <c:strRef>
              <c:f>'Combined Issues'!$G$9</c:f>
              <c:strCache>
                <c:ptCount val="1"/>
                <c:pt idx="0">
                  <c:v>Series 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'Combined Issues'!$B$11:$B$40</c:f>
              <c:numCache>
                <c:formatCode>General</c:formatCode>
                <c:ptCount val="3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</c:numCache>
            </c:numRef>
          </c:cat>
          <c:val>
            <c:numRef>
              <c:f>'Combined Issues'!$G$11</c:f>
              <c:numCache>
                <c:formatCode>_("$"* #,##0_);_("$"* \(#,##0\);_("$"* "-"??_);_(@_)</c:formatCode>
                <c:ptCount val="1"/>
                <c:pt idx="0">
                  <c:v>233461.5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8C-4EC3-92C1-2E51726FA0DA}"/>
            </c:ext>
          </c:extLst>
        </c:ser>
        <c:ser>
          <c:idx val="1"/>
          <c:order val="3"/>
          <c:tx>
            <c:strRef>
              <c:f>'Combined Issues'!$H$9</c:f>
              <c:strCache>
                <c:ptCount val="1"/>
                <c:pt idx="0">
                  <c:v>Series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'Combined Issues'!$B$11:$B$40</c:f>
              <c:numCache>
                <c:formatCode>General</c:formatCode>
                <c:ptCount val="3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</c:numCache>
            </c:numRef>
          </c:cat>
          <c:val>
            <c:numRef>
              <c:f>'Combined Issues'!$H$11:$H$31</c:f>
              <c:numCache>
                <c:formatCode>_(* #,##0_);_(* \(#,##0\);_(* "-"??_);_(@_)</c:formatCode>
                <c:ptCount val="21"/>
                <c:pt idx="0" formatCode="_(&quot;$&quot;* #,##0_);_(&quot;$&quot;* \(#,##0\);_(&quot;$&quot;* &quot;-&quot;??_);_(@_)">
                  <c:v>710525.02</c:v>
                </c:pt>
                <c:pt idx="1">
                  <c:v>714475.02</c:v>
                </c:pt>
                <c:pt idx="2">
                  <c:v>707825.02</c:v>
                </c:pt>
                <c:pt idx="3">
                  <c:v>705875.02</c:v>
                </c:pt>
                <c:pt idx="4">
                  <c:v>713475.02</c:v>
                </c:pt>
                <c:pt idx="5">
                  <c:v>710325.02</c:v>
                </c:pt>
                <c:pt idx="6">
                  <c:v>577925.02</c:v>
                </c:pt>
                <c:pt idx="7">
                  <c:v>582925.02</c:v>
                </c:pt>
                <c:pt idx="8">
                  <c:v>577625.02</c:v>
                </c:pt>
                <c:pt idx="9">
                  <c:v>577225.02</c:v>
                </c:pt>
                <c:pt idx="10">
                  <c:v>580962.5</c:v>
                </c:pt>
                <c:pt idx="11">
                  <c:v>103700</c:v>
                </c:pt>
                <c:pt idx="12">
                  <c:v>101700</c:v>
                </c:pt>
                <c:pt idx="13">
                  <c:v>104700</c:v>
                </c:pt>
                <c:pt idx="14">
                  <c:v>102575</c:v>
                </c:pt>
                <c:pt idx="15">
                  <c:v>105450</c:v>
                </c:pt>
                <c:pt idx="16">
                  <c:v>103200</c:v>
                </c:pt>
                <c:pt idx="17">
                  <c:v>105725</c:v>
                </c:pt>
                <c:pt idx="18">
                  <c:v>103112.5</c:v>
                </c:pt>
                <c:pt idx="19">
                  <c:v>105500</c:v>
                </c:pt>
                <c:pt idx="20">
                  <c:v>102750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8C-4EC3-92C1-2E51726FA0DA}"/>
            </c:ext>
          </c:extLst>
        </c:ser>
        <c:ser>
          <c:idx val="7"/>
          <c:order val="4"/>
          <c:tx>
            <c:strRef>
              <c:f>'Combined Issues'!$I$9</c:f>
              <c:strCache>
                <c:ptCount val="1"/>
                <c:pt idx="0">
                  <c:v>Series 2021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'Combined Issues'!$B$11:$B$40</c:f>
              <c:numCache>
                <c:formatCode>General</c:formatCode>
                <c:ptCount val="3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</c:numCache>
            </c:numRef>
          </c:cat>
          <c:val>
            <c:numRef>
              <c:f>'Combined Issues'!$I$11:$I$16</c:f>
              <c:numCache>
                <c:formatCode>_(* #,##0_);_(* \(#,##0\);_(* "-"??_);_(@_)</c:formatCode>
                <c:ptCount val="6"/>
                <c:pt idx="0" formatCode="_(&quot;$&quot;* #,##0_);_(&quot;$&quot;* \(#,##0\);_(&quot;$&quot;* &quot;-&quot;??_);_(@_)">
                  <c:v>986500</c:v>
                </c:pt>
                <c:pt idx="1">
                  <c:v>990000</c:v>
                </c:pt>
                <c:pt idx="2">
                  <c:v>991250</c:v>
                </c:pt>
                <c:pt idx="3">
                  <c:v>185250</c:v>
                </c:pt>
                <c:pt idx="4">
                  <c:v>187250</c:v>
                </c:pt>
                <c:pt idx="5">
                  <c:v>183750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8C-4EC3-92C1-2E51726FA0DA}"/>
            </c:ext>
          </c:extLst>
        </c:ser>
        <c:ser>
          <c:idx val="8"/>
          <c:order val="5"/>
          <c:tx>
            <c:strRef>
              <c:f>'Combined Issues'!$J$9</c:f>
              <c:strCache>
                <c:ptCount val="1"/>
                <c:pt idx="0">
                  <c:v>Series 2021A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'Combined Issues'!$B$11:$B$40</c:f>
              <c:numCache>
                <c:formatCode>General</c:formatCode>
                <c:ptCount val="3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</c:numCache>
            </c:numRef>
          </c:cat>
          <c:val>
            <c:numRef>
              <c:f>'Combined Issues'!$J$11:$J$36</c:f>
              <c:numCache>
                <c:formatCode>_(* #,##0_);_(* \(#,##0\);_(* "-"??_);_(@_)</c:formatCode>
                <c:ptCount val="26"/>
                <c:pt idx="0" formatCode="_(&quot;$&quot;* #,##0_);_(&quot;$&quot;* \(#,##0\);_(&quot;$&quot;* &quot;-&quot;??_);_(@_)">
                  <c:v>209071.3</c:v>
                </c:pt>
                <c:pt idx="1">
                  <c:v>209927.3</c:v>
                </c:pt>
                <c:pt idx="2">
                  <c:v>209767.3</c:v>
                </c:pt>
                <c:pt idx="3">
                  <c:v>209599.3</c:v>
                </c:pt>
                <c:pt idx="4">
                  <c:v>209423.3</c:v>
                </c:pt>
                <c:pt idx="5">
                  <c:v>209239.3</c:v>
                </c:pt>
                <c:pt idx="6">
                  <c:v>210047.3</c:v>
                </c:pt>
                <c:pt idx="7">
                  <c:v>209839.3</c:v>
                </c:pt>
                <c:pt idx="8">
                  <c:v>209623.3</c:v>
                </c:pt>
                <c:pt idx="9">
                  <c:v>209399.3</c:v>
                </c:pt>
                <c:pt idx="10">
                  <c:v>209920.9</c:v>
                </c:pt>
                <c:pt idx="11">
                  <c:v>209095.7</c:v>
                </c:pt>
                <c:pt idx="12">
                  <c:v>210023.3</c:v>
                </c:pt>
                <c:pt idx="13">
                  <c:v>209703.3</c:v>
                </c:pt>
                <c:pt idx="14">
                  <c:v>209159.9</c:v>
                </c:pt>
                <c:pt idx="15">
                  <c:v>209421.1</c:v>
                </c:pt>
                <c:pt idx="16">
                  <c:v>209465.2</c:v>
                </c:pt>
                <c:pt idx="17">
                  <c:v>209320.2</c:v>
                </c:pt>
                <c:pt idx="18">
                  <c:v>209981.3</c:v>
                </c:pt>
                <c:pt idx="19">
                  <c:v>209441.3</c:v>
                </c:pt>
                <c:pt idx="20">
                  <c:v>209733.3</c:v>
                </c:pt>
                <c:pt idx="21">
                  <c:v>209850.9</c:v>
                </c:pt>
                <c:pt idx="22">
                  <c:v>209790.1</c:v>
                </c:pt>
                <c:pt idx="23">
                  <c:v>209585.3</c:v>
                </c:pt>
                <c:pt idx="24">
                  <c:v>209214.5</c:v>
                </c:pt>
                <c:pt idx="25">
                  <c:v>209694.5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8C-4EC3-92C1-2E51726FA0DA}"/>
            </c:ext>
          </c:extLst>
        </c:ser>
        <c:ser>
          <c:idx val="9"/>
          <c:order val="6"/>
          <c:tx>
            <c:strRef>
              <c:f>'Combined Issues'!$K$9</c:f>
              <c:strCache>
                <c:ptCount val="1"/>
                <c:pt idx="0">
                  <c:v>Series 2021B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'Combined Issues'!$B$11:$B$40</c:f>
              <c:numCache>
                <c:formatCode>General</c:formatCode>
                <c:ptCount val="3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</c:numCache>
            </c:numRef>
          </c:cat>
          <c:val>
            <c:numRef>
              <c:f>'Combined Issues'!$K$11:$K$36</c:f>
              <c:numCache>
                <c:formatCode>_(* #,##0_);_(* \(#,##0\);_(* "-"??_);_(@_)</c:formatCode>
                <c:ptCount val="26"/>
                <c:pt idx="0" formatCode="_(&quot;$&quot;* #,##0_);_(&quot;$&quot;* \(#,##0\);_(&quot;$&quot;* &quot;-&quot;??_);_(@_)">
                  <c:v>95203.5</c:v>
                </c:pt>
                <c:pt idx="1">
                  <c:v>94683.5</c:v>
                </c:pt>
                <c:pt idx="2">
                  <c:v>94163.5</c:v>
                </c:pt>
                <c:pt idx="3">
                  <c:v>93643.5</c:v>
                </c:pt>
                <c:pt idx="4">
                  <c:v>93123.5</c:v>
                </c:pt>
                <c:pt idx="5">
                  <c:v>92603.5</c:v>
                </c:pt>
                <c:pt idx="6">
                  <c:v>92083.5</c:v>
                </c:pt>
                <c:pt idx="7">
                  <c:v>96563.5</c:v>
                </c:pt>
                <c:pt idx="8">
                  <c:v>96003.5</c:v>
                </c:pt>
                <c:pt idx="9">
                  <c:v>95443.5</c:v>
                </c:pt>
                <c:pt idx="10">
                  <c:v>94736.5</c:v>
                </c:pt>
                <c:pt idx="11">
                  <c:v>93882.5</c:v>
                </c:pt>
                <c:pt idx="12">
                  <c:v>92923.5</c:v>
                </c:pt>
                <c:pt idx="13">
                  <c:v>91873.5</c:v>
                </c:pt>
                <c:pt idx="14">
                  <c:v>95739.5</c:v>
                </c:pt>
                <c:pt idx="15">
                  <c:v>94449.5</c:v>
                </c:pt>
                <c:pt idx="16">
                  <c:v>93084.5</c:v>
                </c:pt>
                <c:pt idx="17">
                  <c:v>96659.5</c:v>
                </c:pt>
                <c:pt idx="18">
                  <c:v>95075.5</c:v>
                </c:pt>
                <c:pt idx="19">
                  <c:v>93435.5</c:v>
                </c:pt>
                <c:pt idx="20">
                  <c:v>91747.5</c:v>
                </c:pt>
                <c:pt idx="21">
                  <c:v>95019.5</c:v>
                </c:pt>
                <c:pt idx="22">
                  <c:v>93141</c:v>
                </c:pt>
                <c:pt idx="23">
                  <c:v>96237</c:v>
                </c:pt>
                <c:pt idx="24">
                  <c:v>94185</c:v>
                </c:pt>
                <c:pt idx="25">
                  <c:v>92106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8C-4EC3-92C1-2E51726FA0DA}"/>
            </c:ext>
          </c:extLst>
        </c:ser>
        <c:ser>
          <c:idx val="10"/>
          <c:order val="7"/>
          <c:tx>
            <c:strRef>
              <c:f>'Combined Issues'!$L$9</c:f>
              <c:strCache>
                <c:ptCount val="1"/>
                <c:pt idx="0">
                  <c:v>Series 2022A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'Combined Issues'!$B$11:$B$40</c:f>
              <c:numCache>
                <c:formatCode>General</c:formatCode>
                <c:ptCount val="3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</c:numCache>
            </c:numRef>
          </c:cat>
          <c:val>
            <c:numRef>
              <c:f>'Combined Issues'!$L$11:$L$37</c:f>
              <c:numCache>
                <c:formatCode>_(* #,##0_);_(* \(#,##0\);_(* "-"??_);_(@_)</c:formatCode>
                <c:ptCount val="27"/>
                <c:pt idx="0" formatCode="_(&quot;$&quot;* #,##0_);_(&quot;$&quot;* \(#,##0\);_(&quot;$&quot;* &quot;-&quot;??_);_(@_)">
                  <c:v>567952.30000000005</c:v>
                </c:pt>
                <c:pt idx="1">
                  <c:v>567920.30000000005</c:v>
                </c:pt>
                <c:pt idx="2">
                  <c:v>567864.30000000005</c:v>
                </c:pt>
                <c:pt idx="3">
                  <c:v>567784.30000000005</c:v>
                </c:pt>
                <c:pt idx="4">
                  <c:v>567680.30000000005</c:v>
                </c:pt>
                <c:pt idx="5">
                  <c:v>567552.30000000005</c:v>
                </c:pt>
                <c:pt idx="6">
                  <c:v>567400.30000000005</c:v>
                </c:pt>
                <c:pt idx="7">
                  <c:v>567224.30000000005</c:v>
                </c:pt>
                <c:pt idx="8">
                  <c:v>568024.30000000005</c:v>
                </c:pt>
                <c:pt idx="9">
                  <c:v>567792.30000000005</c:v>
                </c:pt>
                <c:pt idx="10">
                  <c:v>567763</c:v>
                </c:pt>
                <c:pt idx="11">
                  <c:v>567954.30000000005</c:v>
                </c:pt>
                <c:pt idx="12">
                  <c:v>567463.1</c:v>
                </c:pt>
                <c:pt idx="13">
                  <c:v>567274.4</c:v>
                </c:pt>
                <c:pt idx="14">
                  <c:v>567527.80000000005</c:v>
                </c:pt>
                <c:pt idx="15">
                  <c:v>567236.6</c:v>
                </c:pt>
                <c:pt idx="16">
                  <c:v>567430.9</c:v>
                </c:pt>
                <c:pt idx="17">
                  <c:v>567079.5</c:v>
                </c:pt>
                <c:pt idx="18">
                  <c:v>567168</c:v>
                </c:pt>
                <c:pt idx="19">
                  <c:v>567754.80000000005</c:v>
                </c:pt>
                <c:pt idx="20">
                  <c:v>567854</c:v>
                </c:pt>
                <c:pt idx="21">
                  <c:v>567453.6</c:v>
                </c:pt>
                <c:pt idx="22">
                  <c:v>567640.80000000005</c:v>
                </c:pt>
                <c:pt idx="23">
                  <c:v>567385.4</c:v>
                </c:pt>
                <c:pt idx="24">
                  <c:v>567730.4</c:v>
                </c:pt>
                <c:pt idx="25">
                  <c:v>567593.4</c:v>
                </c:pt>
                <c:pt idx="26">
                  <c:v>567019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28C-4EC3-92C1-2E51726FA0DA}"/>
            </c:ext>
          </c:extLst>
        </c:ser>
        <c:ser>
          <c:idx val="11"/>
          <c:order val="8"/>
          <c:tx>
            <c:strRef>
              <c:f>'Combined Issues'!$M$9</c:f>
              <c:strCache>
                <c:ptCount val="1"/>
                <c:pt idx="0">
                  <c:v>Series 2022B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'Combined Issues'!$B$11:$B$40</c:f>
              <c:numCache>
                <c:formatCode>General</c:formatCode>
                <c:ptCount val="3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</c:numCache>
            </c:numRef>
          </c:cat>
          <c:val>
            <c:numRef>
              <c:f>'Combined Issues'!$M$11:$M$37</c:f>
              <c:numCache>
                <c:formatCode>_(* #,##0_);_(* \(#,##0\);_(* "-"??_);_(@_)</c:formatCode>
                <c:ptCount val="27"/>
                <c:pt idx="0" formatCode="_(&quot;$&quot;* #,##0_);_(&quot;$&quot;* \(#,##0\);_(&quot;$&quot;* &quot;-&quot;??_);_(@_)">
                  <c:v>255947</c:v>
                </c:pt>
                <c:pt idx="1">
                  <c:v>254587</c:v>
                </c:pt>
                <c:pt idx="2">
                  <c:v>253227</c:v>
                </c:pt>
                <c:pt idx="3">
                  <c:v>251867</c:v>
                </c:pt>
                <c:pt idx="4">
                  <c:v>255507</c:v>
                </c:pt>
                <c:pt idx="5">
                  <c:v>254107</c:v>
                </c:pt>
                <c:pt idx="6">
                  <c:v>252707</c:v>
                </c:pt>
                <c:pt idx="7">
                  <c:v>256307</c:v>
                </c:pt>
                <c:pt idx="8">
                  <c:v>254867</c:v>
                </c:pt>
                <c:pt idx="9">
                  <c:v>253373</c:v>
                </c:pt>
                <c:pt idx="10">
                  <c:v>251501</c:v>
                </c:pt>
                <c:pt idx="11">
                  <c:v>254305</c:v>
                </c:pt>
                <c:pt idx="12">
                  <c:v>251770.5</c:v>
                </c:pt>
                <c:pt idx="13">
                  <c:v>253958.5</c:v>
                </c:pt>
                <c:pt idx="14">
                  <c:v>255861.5</c:v>
                </c:pt>
                <c:pt idx="15">
                  <c:v>252488</c:v>
                </c:pt>
                <c:pt idx="16">
                  <c:v>253939</c:v>
                </c:pt>
                <c:pt idx="17">
                  <c:v>255119</c:v>
                </c:pt>
                <c:pt idx="18">
                  <c:v>256019</c:v>
                </c:pt>
                <c:pt idx="19">
                  <c:v>251672</c:v>
                </c:pt>
                <c:pt idx="20">
                  <c:v>252199</c:v>
                </c:pt>
                <c:pt idx="21">
                  <c:v>252490.5</c:v>
                </c:pt>
                <c:pt idx="22">
                  <c:v>252584.5</c:v>
                </c:pt>
                <c:pt idx="23">
                  <c:v>252477</c:v>
                </c:pt>
                <c:pt idx="24">
                  <c:v>252187</c:v>
                </c:pt>
                <c:pt idx="25">
                  <c:v>251688</c:v>
                </c:pt>
                <c:pt idx="26">
                  <c:v>256000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8C-4EC3-92C1-2E51726FA0DA}"/>
            </c:ext>
          </c:extLst>
        </c:ser>
        <c:ser>
          <c:idx val="12"/>
          <c:order val="9"/>
          <c:tx>
            <c:strRef>
              <c:f>'Combined Issues'!$N$9</c:f>
              <c:strCache>
                <c:ptCount val="1"/>
                <c:pt idx="0">
                  <c:v>Series 2023A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'Combined Issues'!$B$11:$B$40</c:f>
              <c:numCache>
                <c:formatCode>General</c:formatCode>
                <c:ptCount val="3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</c:numCache>
            </c:numRef>
          </c:cat>
          <c:val>
            <c:numRef>
              <c:f>'Combined Issues'!$N$11:$N$38</c:f>
              <c:numCache>
                <c:formatCode>_(* #,##0_);_(* \(#,##0\);_(* "-"??_);_(@_)</c:formatCode>
                <c:ptCount val="28"/>
                <c:pt idx="0" formatCode="_(&quot;$&quot;* #,##0_);_(&quot;$&quot;* \(#,##0\);_(&quot;$&quot;* &quot;-&quot;??_);_(@_)">
                  <c:v>668733.1</c:v>
                </c:pt>
                <c:pt idx="1">
                  <c:v>668497.69999999995</c:v>
                </c:pt>
                <c:pt idx="2">
                  <c:v>668435.1</c:v>
                </c:pt>
                <c:pt idx="3">
                  <c:v>668328.1</c:v>
                </c:pt>
                <c:pt idx="4">
                  <c:v>669139.30000000005</c:v>
                </c:pt>
                <c:pt idx="5">
                  <c:v>668553.4</c:v>
                </c:pt>
                <c:pt idx="6">
                  <c:v>668765.9</c:v>
                </c:pt>
                <c:pt idx="7">
                  <c:v>668877.1</c:v>
                </c:pt>
                <c:pt idx="8">
                  <c:v>668532.30000000005</c:v>
                </c:pt>
                <c:pt idx="9">
                  <c:v>669000.1</c:v>
                </c:pt>
                <c:pt idx="10">
                  <c:v>668212.9</c:v>
                </c:pt>
                <c:pt idx="11">
                  <c:v>668299.9</c:v>
                </c:pt>
                <c:pt idx="12">
                  <c:v>669103.9</c:v>
                </c:pt>
                <c:pt idx="13">
                  <c:v>669003.1</c:v>
                </c:pt>
                <c:pt idx="14">
                  <c:v>669096.9</c:v>
                </c:pt>
                <c:pt idx="15">
                  <c:v>668557.6</c:v>
                </c:pt>
                <c:pt idx="16">
                  <c:v>668413.6</c:v>
                </c:pt>
                <c:pt idx="17">
                  <c:v>668669.6</c:v>
                </c:pt>
                <c:pt idx="18">
                  <c:v>668283.6</c:v>
                </c:pt>
                <c:pt idx="19">
                  <c:v>668240</c:v>
                </c:pt>
                <c:pt idx="20">
                  <c:v>668494.4</c:v>
                </c:pt>
                <c:pt idx="21">
                  <c:v>668158.69999999995</c:v>
                </c:pt>
                <c:pt idx="22">
                  <c:v>668169.69999999995</c:v>
                </c:pt>
                <c:pt idx="23">
                  <c:v>668485.5</c:v>
                </c:pt>
                <c:pt idx="24">
                  <c:v>669120.5</c:v>
                </c:pt>
                <c:pt idx="25">
                  <c:v>668093.30000000005</c:v>
                </c:pt>
                <c:pt idx="26">
                  <c:v>668427.30000000005</c:v>
                </c:pt>
                <c:pt idx="27">
                  <c:v>669054.1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28C-4EC3-92C1-2E51726FA0DA}"/>
            </c:ext>
          </c:extLst>
        </c:ser>
        <c:ser>
          <c:idx val="13"/>
          <c:order val="10"/>
          <c:tx>
            <c:strRef>
              <c:f>'Combined Issues'!$O$9</c:f>
              <c:strCache>
                <c:ptCount val="1"/>
                <c:pt idx="0">
                  <c:v>Series 2023B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'Combined Issues'!$B$11:$B$40</c:f>
              <c:numCache>
                <c:formatCode>General</c:formatCode>
                <c:ptCount val="3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</c:numCache>
            </c:numRef>
          </c:cat>
          <c:val>
            <c:numRef>
              <c:f>'Combined Issues'!$O$11:$O$38</c:f>
              <c:numCache>
                <c:formatCode>_(* #,##0_);_(* \(#,##0\);_(* "-"??_);_(@_)</c:formatCode>
                <c:ptCount val="28"/>
                <c:pt idx="0" formatCode="_(&quot;$&quot;* #,##0_);_(&quot;$&quot;* \(#,##0\);_(&quot;$&quot;* &quot;-&quot;??_);_(@_)">
                  <c:v>309180.5</c:v>
                </c:pt>
                <c:pt idx="1">
                  <c:v>307167.5</c:v>
                </c:pt>
                <c:pt idx="2">
                  <c:v>310253.5</c:v>
                </c:pt>
                <c:pt idx="3">
                  <c:v>308281.5</c:v>
                </c:pt>
                <c:pt idx="4">
                  <c:v>311292.5</c:v>
                </c:pt>
                <c:pt idx="5">
                  <c:v>309087.5</c:v>
                </c:pt>
                <c:pt idx="6">
                  <c:v>311812.5</c:v>
                </c:pt>
                <c:pt idx="7">
                  <c:v>309454.5</c:v>
                </c:pt>
                <c:pt idx="8">
                  <c:v>311916.5</c:v>
                </c:pt>
                <c:pt idx="9">
                  <c:v>309252.5</c:v>
                </c:pt>
                <c:pt idx="10">
                  <c:v>311052</c:v>
                </c:pt>
                <c:pt idx="11">
                  <c:v>307290</c:v>
                </c:pt>
                <c:pt idx="12">
                  <c:v>308015</c:v>
                </c:pt>
                <c:pt idx="13">
                  <c:v>308315.5</c:v>
                </c:pt>
                <c:pt idx="14">
                  <c:v>308235.5</c:v>
                </c:pt>
                <c:pt idx="15">
                  <c:v>307864.5</c:v>
                </c:pt>
                <c:pt idx="16">
                  <c:v>307215.5</c:v>
                </c:pt>
                <c:pt idx="17">
                  <c:v>311303</c:v>
                </c:pt>
                <c:pt idx="18">
                  <c:v>309980.5</c:v>
                </c:pt>
                <c:pt idx="19">
                  <c:v>308379.5</c:v>
                </c:pt>
                <c:pt idx="20">
                  <c:v>311494</c:v>
                </c:pt>
                <c:pt idx="21">
                  <c:v>309242</c:v>
                </c:pt>
                <c:pt idx="22">
                  <c:v>311742</c:v>
                </c:pt>
                <c:pt idx="23">
                  <c:v>308838</c:v>
                </c:pt>
                <c:pt idx="24">
                  <c:v>310702.5</c:v>
                </c:pt>
                <c:pt idx="25">
                  <c:v>307205</c:v>
                </c:pt>
                <c:pt idx="26">
                  <c:v>308497</c:v>
                </c:pt>
                <c:pt idx="27">
                  <c:v>309420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28C-4EC3-92C1-2E51726FA0DA}"/>
            </c:ext>
          </c:extLst>
        </c:ser>
        <c:ser>
          <c:idx val="4"/>
          <c:order val="11"/>
          <c:tx>
            <c:strRef>
              <c:f>'Combined Issues'!$P$9</c:f>
              <c:strCache>
                <c:ptCount val="1"/>
                <c:pt idx="0">
                  <c:v>Series 2024A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numRef>
              <c:f>'Combined Issues'!$B$11:$B$40</c:f>
              <c:numCache>
                <c:formatCode>General</c:formatCode>
                <c:ptCount val="3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</c:numCache>
            </c:numRef>
          </c:cat>
          <c:val>
            <c:numRef>
              <c:f>'Combined Issues'!$P$11:$P$35</c:f>
              <c:numCache>
                <c:formatCode>_(* #,##0_);_(* \(#,##0\);_(* "-"??_);_(@_)</c:formatCode>
                <c:ptCount val="25"/>
                <c:pt idx="0" formatCode="_(&quot;$&quot;* #,##0_);_(&quot;$&quot;* \(#,##0\);_(&quot;$&quot;* &quot;-&quot;??_);_(@_)">
                  <c:v>383703.9</c:v>
                </c:pt>
                <c:pt idx="1">
                  <c:v>383856.4</c:v>
                </c:pt>
                <c:pt idx="2">
                  <c:v>384146.6</c:v>
                </c:pt>
                <c:pt idx="3">
                  <c:v>383465.2</c:v>
                </c:pt>
                <c:pt idx="4">
                  <c:v>383736.4</c:v>
                </c:pt>
                <c:pt idx="5">
                  <c:v>383896.4</c:v>
                </c:pt>
                <c:pt idx="6">
                  <c:v>383968</c:v>
                </c:pt>
                <c:pt idx="7">
                  <c:v>383925.6</c:v>
                </c:pt>
                <c:pt idx="8">
                  <c:v>383717.2</c:v>
                </c:pt>
                <c:pt idx="9">
                  <c:v>383467.6</c:v>
                </c:pt>
                <c:pt idx="10">
                  <c:v>383943.6</c:v>
                </c:pt>
                <c:pt idx="11">
                  <c:v>383908.6</c:v>
                </c:pt>
                <c:pt idx="12">
                  <c:v>384319.6</c:v>
                </c:pt>
                <c:pt idx="13">
                  <c:v>384220</c:v>
                </c:pt>
                <c:pt idx="14">
                  <c:v>383705.8</c:v>
                </c:pt>
                <c:pt idx="15">
                  <c:v>383793.8</c:v>
                </c:pt>
                <c:pt idx="16">
                  <c:v>383536.8</c:v>
                </c:pt>
                <c:pt idx="17">
                  <c:v>383926.4</c:v>
                </c:pt>
                <c:pt idx="18">
                  <c:v>383959.4</c:v>
                </c:pt>
                <c:pt idx="19">
                  <c:v>383627.8</c:v>
                </c:pt>
                <c:pt idx="20">
                  <c:v>383923.6</c:v>
                </c:pt>
                <c:pt idx="21">
                  <c:v>383878.6</c:v>
                </c:pt>
                <c:pt idx="22">
                  <c:v>384453</c:v>
                </c:pt>
                <c:pt idx="23">
                  <c:v>383682.6</c:v>
                </c:pt>
                <c:pt idx="24">
                  <c:v>383518.6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28C-4EC3-92C1-2E51726FA0DA}"/>
            </c:ext>
          </c:extLst>
        </c:ser>
        <c:ser>
          <c:idx val="14"/>
          <c:order val="12"/>
          <c:tx>
            <c:strRef>
              <c:f>'Combined Issues'!$Q$9</c:f>
              <c:strCache>
                <c:ptCount val="1"/>
                <c:pt idx="0">
                  <c:v>Series 2024B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'Combined Issues'!$B$11:$B$40</c:f>
              <c:numCache>
                <c:formatCode>General</c:formatCode>
                <c:ptCount val="3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</c:numCache>
            </c:numRef>
          </c:cat>
          <c:val>
            <c:numRef>
              <c:f>'Combined Issues'!$Q$11:$Q$35</c:f>
              <c:numCache>
                <c:formatCode>_(* #,##0_);_(* \(#,##0\);_(* "-"??_);_(@_)</c:formatCode>
                <c:ptCount val="25"/>
                <c:pt idx="0" formatCode="_(&quot;$&quot;* #,##0_);_(&quot;$&quot;* \(#,##0\);_(&quot;$&quot;* &quot;-&quot;??_);_(@_)">
                  <c:v>198659</c:v>
                </c:pt>
                <c:pt idx="1">
                  <c:v>197003</c:v>
                </c:pt>
                <c:pt idx="2">
                  <c:v>195515</c:v>
                </c:pt>
                <c:pt idx="3">
                  <c:v>194099</c:v>
                </c:pt>
                <c:pt idx="4">
                  <c:v>197683</c:v>
                </c:pt>
                <c:pt idx="5">
                  <c:v>196170.5</c:v>
                </c:pt>
                <c:pt idx="6">
                  <c:v>194633</c:v>
                </c:pt>
                <c:pt idx="7">
                  <c:v>198070.5</c:v>
                </c:pt>
                <c:pt idx="8">
                  <c:v>196354.5</c:v>
                </c:pt>
                <c:pt idx="9">
                  <c:v>194664.5</c:v>
                </c:pt>
                <c:pt idx="10">
                  <c:v>197818.5</c:v>
                </c:pt>
                <c:pt idx="11">
                  <c:v>195550.5</c:v>
                </c:pt>
                <c:pt idx="12">
                  <c:v>197945</c:v>
                </c:pt>
                <c:pt idx="13">
                  <c:v>194935</c:v>
                </c:pt>
                <c:pt idx="14">
                  <c:v>196701</c:v>
                </c:pt>
                <c:pt idx="15">
                  <c:v>198163</c:v>
                </c:pt>
                <c:pt idx="16">
                  <c:v>194353</c:v>
                </c:pt>
                <c:pt idx="17">
                  <c:v>195408</c:v>
                </c:pt>
                <c:pt idx="18">
                  <c:v>196207.5</c:v>
                </c:pt>
                <c:pt idx="19">
                  <c:v>196759.5</c:v>
                </c:pt>
                <c:pt idx="20">
                  <c:v>197040.5</c:v>
                </c:pt>
                <c:pt idx="21">
                  <c:v>197093.5</c:v>
                </c:pt>
                <c:pt idx="22">
                  <c:v>196913.5</c:v>
                </c:pt>
                <c:pt idx="23">
                  <c:v>196513.5</c:v>
                </c:pt>
                <c:pt idx="24">
                  <c:v>195871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28C-4EC3-92C1-2E51726FA0DA}"/>
            </c:ext>
          </c:extLst>
        </c:ser>
        <c:ser>
          <c:idx val="15"/>
          <c:order val="13"/>
          <c:tx>
            <c:strRef>
              <c:f>'Combined Issues'!$R$9</c:f>
              <c:strCache>
                <c:ptCount val="1"/>
                <c:pt idx="0">
                  <c:v>Series 2024C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'Combined Issues'!$B$11:$B$40</c:f>
              <c:numCache>
                <c:formatCode>General</c:formatCode>
                <c:ptCount val="3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</c:numCache>
            </c:numRef>
          </c:cat>
          <c:val>
            <c:numRef>
              <c:f>'Combined Issues'!$R$11:$R$35</c:f>
              <c:numCache>
                <c:formatCode>_(* #,##0_);_(* \(#,##0\);_(* "-"??_);_(@_)</c:formatCode>
                <c:ptCount val="25"/>
                <c:pt idx="0" formatCode="_(&quot;$&quot;* #,##0_);_(&quot;$&quot;* \(#,##0\);_(&quot;$&quot;* &quot;-&quot;??_);_(@_)">
                  <c:v>105000</c:v>
                </c:pt>
                <c:pt idx="1">
                  <c:v>105000</c:v>
                </c:pt>
                <c:pt idx="2">
                  <c:v>105000</c:v>
                </c:pt>
                <c:pt idx="3">
                  <c:v>105000</c:v>
                </c:pt>
                <c:pt idx="4">
                  <c:v>105000</c:v>
                </c:pt>
                <c:pt idx="5">
                  <c:v>105000</c:v>
                </c:pt>
                <c:pt idx="6">
                  <c:v>105000</c:v>
                </c:pt>
                <c:pt idx="7">
                  <c:v>105000</c:v>
                </c:pt>
                <c:pt idx="8">
                  <c:v>105000</c:v>
                </c:pt>
                <c:pt idx="9">
                  <c:v>105000</c:v>
                </c:pt>
                <c:pt idx="10">
                  <c:v>105000</c:v>
                </c:pt>
                <c:pt idx="11">
                  <c:v>105000</c:v>
                </c:pt>
                <c:pt idx="12">
                  <c:v>105000</c:v>
                </c:pt>
                <c:pt idx="13">
                  <c:v>105000</c:v>
                </c:pt>
                <c:pt idx="14">
                  <c:v>105000</c:v>
                </c:pt>
                <c:pt idx="15">
                  <c:v>105000</c:v>
                </c:pt>
                <c:pt idx="16">
                  <c:v>105000</c:v>
                </c:pt>
                <c:pt idx="17">
                  <c:v>100000</c:v>
                </c:pt>
                <c:pt idx="18">
                  <c:v>100000</c:v>
                </c:pt>
                <c:pt idx="19">
                  <c:v>100000</c:v>
                </c:pt>
                <c:pt idx="20">
                  <c:v>100000</c:v>
                </c:pt>
                <c:pt idx="21">
                  <c:v>100000</c:v>
                </c:pt>
                <c:pt idx="22">
                  <c:v>100000</c:v>
                </c:pt>
                <c:pt idx="23">
                  <c:v>100000</c:v>
                </c:pt>
                <c:pt idx="24">
                  <c:v>105000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28C-4EC3-92C1-2E51726FA0DA}"/>
            </c:ext>
          </c:extLst>
        </c:ser>
        <c:ser>
          <c:idx val="16"/>
          <c:order val="14"/>
          <c:tx>
            <c:strRef>
              <c:f>'Combined Issues'!$S$9</c:f>
              <c:strCache>
                <c:ptCount val="1"/>
                <c:pt idx="0">
                  <c:v>Series 2024D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'Combined Issues'!$B$11:$B$40</c:f>
              <c:numCache>
                <c:formatCode>General</c:formatCode>
                <c:ptCount val="3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</c:numCache>
            </c:numRef>
          </c:cat>
          <c:val>
            <c:numRef>
              <c:f>'Combined Issues'!$S$11:$S$35</c:f>
              <c:numCache>
                <c:formatCode>_(* #,##0_);_(* \(#,##0\);_(* "-"??_);_(@_)</c:formatCode>
                <c:ptCount val="25"/>
                <c:pt idx="0" formatCode="_(&quot;$&quot;* #,##0_);_(&quot;$&quot;* \(#,##0\);_(&quot;$&quot;* &quot;-&quot;??_);_(@_)">
                  <c:v>489310</c:v>
                </c:pt>
                <c:pt idx="1">
                  <c:v>489250</c:v>
                </c:pt>
                <c:pt idx="2">
                  <c:v>489378</c:v>
                </c:pt>
                <c:pt idx="3">
                  <c:v>489533</c:v>
                </c:pt>
                <c:pt idx="4">
                  <c:v>489603</c:v>
                </c:pt>
                <c:pt idx="5">
                  <c:v>489529</c:v>
                </c:pt>
                <c:pt idx="6">
                  <c:v>489309</c:v>
                </c:pt>
                <c:pt idx="7">
                  <c:v>493971.5</c:v>
                </c:pt>
                <c:pt idx="8">
                  <c:v>493301.5</c:v>
                </c:pt>
                <c:pt idx="9">
                  <c:v>492605.5</c:v>
                </c:pt>
                <c:pt idx="10">
                  <c:v>491528</c:v>
                </c:pt>
                <c:pt idx="11">
                  <c:v>489763</c:v>
                </c:pt>
                <c:pt idx="12">
                  <c:v>492292.5</c:v>
                </c:pt>
                <c:pt idx="13">
                  <c:v>489081.5</c:v>
                </c:pt>
                <c:pt idx="14">
                  <c:v>490366.5</c:v>
                </c:pt>
                <c:pt idx="15">
                  <c:v>491078.5</c:v>
                </c:pt>
                <c:pt idx="16">
                  <c:v>491273.5</c:v>
                </c:pt>
                <c:pt idx="17">
                  <c:v>490937.5</c:v>
                </c:pt>
                <c:pt idx="18">
                  <c:v>490134.5</c:v>
                </c:pt>
                <c:pt idx="19">
                  <c:v>488854.5</c:v>
                </c:pt>
                <c:pt idx="20">
                  <c:v>492046.5</c:v>
                </c:pt>
                <c:pt idx="21">
                  <c:v>489679</c:v>
                </c:pt>
                <c:pt idx="22">
                  <c:v>491846.5</c:v>
                </c:pt>
                <c:pt idx="23">
                  <c:v>493436.5</c:v>
                </c:pt>
                <c:pt idx="24">
                  <c:v>489440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28C-4EC3-92C1-2E51726FA0DA}"/>
            </c:ext>
          </c:extLst>
        </c:ser>
        <c:ser>
          <c:idx val="17"/>
          <c:order val="15"/>
          <c:tx>
            <c:strRef>
              <c:f>'Combined Issues'!$T$9</c:f>
              <c:strCache>
                <c:ptCount val="1"/>
                <c:pt idx="0">
                  <c:v>Series 2024E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'Combined Issues'!$B$11:$B$40</c:f>
              <c:numCache>
                <c:formatCode>General</c:formatCode>
                <c:ptCount val="3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</c:numCache>
            </c:numRef>
          </c:cat>
          <c:val>
            <c:numRef>
              <c:f>'Combined Issues'!$T$11:$T$40</c:f>
              <c:numCache>
                <c:formatCode>_(* #,##0_);_(* \(#,##0\);_(* "-"??_);_(@_)</c:formatCode>
                <c:ptCount val="30"/>
                <c:pt idx="0" formatCode="_(&quot;$&quot;* #,##0_);_(&quot;$&quot;* \(#,##0\);_(&quot;$&quot;* &quot;-&quot;??_);_(@_)">
                  <c:v>1089085.77</c:v>
                </c:pt>
                <c:pt idx="1">
                  <c:v>1088643.76</c:v>
                </c:pt>
                <c:pt idx="2">
                  <c:v>1091243.76</c:v>
                </c:pt>
                <c:pt idx="3">
                  <c:v>1087093.76</c:v>
                </c:pt>
                <c:pt idx="4">
                  <c:v>1091543.76</c:v>
                </c:pt>
                <c:pt idx="5">
                  <c:v>1092843.76</c:v>
                </c:pt>
                <c:pt idx="6">
                  <c:v>1087643.76</c:v>
                </c:pt>
                <c:pt idx="7">
                  <c:v>1090643.76</c:v>
                </c:pt>
                <c:pt idx="8">
                  <c:v>1087393.76</c:v>
                </c:pt>
                <c:pt idx="9">
                  <c:v>1088143.76</c:v>
                </c:pt>
                <c:pt idx="10">
                  <c:v>1092643.76</c:v>
                </c:pt>
                <c:pt idx="11">
                  <c:v>1090643.76</c:v>
                </c:pt>
                <c:pt idx="12">
                  <c:v>1087393.76</c:v>
                </c:pt>
                <c:pt idx="13">
                  <c:v>1087893.76</c:v>
                </c:pt>
                <c:pt idx="14">
                  <c:v>1091893.76</c:v>
                </c:pt>
                <c:pt idx="15">
                  <c:v>1085693.76</c:v>
                </c:pt>
                <c:pt idx="16">
                  <c:v>1088693.76</c:v>
                </c:pt>
                <c:pt idx="17">
                  <c:v>1085493.76</c:v>
                </c:pt>
                <c:pt idx="18">
                  <c:v>1086293.76</c:v>
                </c:pt>
                <c:pt idx="19">
                  <c:v>1085893.76</c:v>
                </c:pt>
                <c:pt idx="20">
                  <c:v>1084293.76</c:v>
                </c:pt>
                <c:pt idx="21">
                  <c:v>1090468.76</c:v>
                </c:pt>
                <c:pt idx="22">
                  <c:v>1089993.76</c:v>
                </c:pt>
                <c:pt idx="23">
                  <c:v>1088075</c:v>
                </c:pt>
                <c:pt idx="24">
                  <c:v>1079712.5</c:v>
                </c:pt>
                <c:pt idx="25">
                  <c:v>425112.5</c:v>
                </c:pt>
                <c:pt idx="26">
                  <c:v>425450</c:v>
                </c:pt>
                <c:pt idx="27">
                  <c:v>425150</c:v>
                </c:pt>
                <c:pt idx="28">
                  <c:v>424212.5</c:v>
                </c:pt>
                <c:pt idx="29">
                  <c:v>423818.75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28C-4EC3-92C1-2E51726FA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1520584"/>
        <c:axId val="191521368"/>
        <c:axId val="0"/>
        <c:extLst/>
      </c:bar3DChart>
      <c:dateAx>
        <c:axId val="191520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521368"/>
        <c:crosses val="autoZero"/>
        <c:auto val="0"/>
        <c:lblOffset val="200"/>
        <c:baseTimeUnit val="days"/>
        <c:majorUnit val="1"/>
      </c:dateAx>
      <c:valAx>
        <c:axId val="191521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520584"/>
        <c:crossesAt val="1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770492267603235"/>
          <c:y val="3.6291759826318007E-2"/>
          <c:w val="0.1404102230027002"/>
          <c:h val="0.49383061685190593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Total Tax Supported v</a:t>
            </a:r>
            <a:r>
              <a:rPr lang="en-US" sz="1600" b="1" baseline="0"/>
              <a:t> Self Supported Annual Payments</a:t>
            </a:r>
            <a:endParaRPr lang="en-US" sz="1600" b="1"/>
          </a:p>
        </c:rich>
      </c:tx>
      <c:layout>
        <c:manualLayout>
          <c:xMode val="edge"/>
          <c:yMode val="edge"/>
          <c:x val="0.33290662847064595"/>
          <c:y val="2.56769374416433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749471673893642"/>
          <c:y val="9.0773372491434162E-2"/>
          <c:w val="0.7914567711839201"/>
          <c:h val="0.79204986491226037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'Self-Support &amp; I&amp;S Debt Srv'!$H$8:$J$8</c:f>
              <c:strCache>
                <c:ptCount val="1"/>
                <c:pt idx="0">
                  <c:v>Total Self-Supported Debt Service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'Self-Support &amp; I&amp;S Debt Srv'!$B$14:$B$43</c:f>
              <c:numCache>
                <c:formatCode>General</c:formatCode>
                <c:ptCount val="3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</c:numCache>
            </c:numRef>
          </c:cat>
          <c:val>
            <c:numRef>
              <c:f>'Self-Support &amp; I&amp;S Debt Srv'!$J$14:$J$43</c:f>
              <c:numCache>
                <c:formatCode>_(* #,##0_);_(* \(#,##0\);_(* "-"??_);_(@_)</c:formatCode>
                <c:ptCount val="30"/>
                <c:pt idx="0" formatCode="_(&quot;$&quot;* #,##0_);_(&quot;$&quot;* \(#,##0\);_(&quot;$&quot;* &quot;-&quot;??_);_(@_)">
                  <c:v>4828357.7583333002</c:v>
                </c:pt>
                <c:pt idx="1">
                  <c:v>4824039.66</c:v>
                </c:pt>
                <c:pt idx="2">
                  <c:v>4826017.9849999994</c:v>
                </c:pt>
                <c:pt idx="3">
                  <c:v>4245428.49</c:v>
                </c:pt>
                <c:pt idx="4">
                  <c:v>4262025.4249999998</c:v>
                </c:pt>
                <c:pt idx="5">
                  <c:v>4252324.32</c:v>
                </c:pt>
                <c:pt idx="6">
                  <c:v>4120032.7250000001</c:v>
                </c:pt>
                <c:pt idx="7">
                  <c:v>4134822.84</c:v>
                </c:pt>
                <c:pt idx="8">
                  <c:v>4131596.4649999999</c:v>
                </c:pt>
                <c:pt idx="9">
                  <c:v>4122437.9950000001</c:v>
                </c:pt>
                <c:pt idx="10">
                  <c:v>4071199.4350000001</c:v>
                </c:pt>
                <c:pt idx="11">
                  <c:v>4063522.3849999998</c:v>
                </c:pt>
                <c:pt idx="12">
                  <c:v>3943525.15</c:v>
                </c:pt>
                <c:pt idx="13">
                  <c:v>3938533.55</c:v>
                </c:pt>
                <c:pt idx="14">
                  <c:v>3946063.15</c:v>
                </c:pt>
                <c:pt idx="15">
                  <c:v>3940521.35</c:v>
                </c:pt>
                <c:pt idx="16">
                  <c:v>3938380.75</c:v>
                </c:pt>
                <c:pt idx="17">
                  <c:v>3939491.45</c:v>
                </c:pt>
                <c:pt idx="18">
                  <c:v>3938678.05</c:v>
                </c:pt>
                <c:pt idx="19">
                  <c:v>3930033.65</c:v>
                </c:pt>
                <c:pt idx="20">
                  <c:v>3935601.55</c:v>
                </c:pt>
                <c:pt idx="21">
                  <c:v>3936660.05</c:v>
                </c:pt>
                <c:pt idx="22">
                  <c:v>3941768.6</c:v>
                </c:pt>
                <c:pt idx="23">
                  <c:v>3937790.8</c:v>
                </c:pt>
                <c:pt idx="24">
                  <c:v>3932957</c:v>
                </c:pt>
                <c:pt idx="25">
                  <c:v>2096380.2</c:v>
                </c:pt>
                <c:pt idx="26">
                  <c:v>1799943.3</c:v>
                </c:pt>
                <c:pt idx="27">
                  <c:v>978474.1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5-4CC8-A362-D99B18AA3C80}"/>
            </c:ext>
          </c:extLst>
        </c:ser>
        <c:ser>
          <c:idx val="1"/>
          <c:order val="1"/>
          <c:tx>
            <c:strRef>
              <c:f>'Self-Support &amp; I&amp;S Debt Srv'!$P$8:$R$8</c:f>
              <c:strCache>
                <c:ptCount val="1"/>
                <c:pt idx="0">
                  <c:v>Total Tax Supported Debt Service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'Self-Support &amp; I&amp;S Debt Srv'!$B$14:$B$43</c:f>
              <c:numCache>
                <c:formatCode>General</c:formatCode>
                <c:ptCount val="3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</c:numCache>
            </c:numRef>
          </c:cat>
          <c:val>
            <c:numRef>
              <c:f>'Self-Support &amp; I&amp;S Debt Srv'!$R$14:$R$43</c:f>
              <c:numCache>
                <c:formatCode>_(* #,##0_);_(* \(#,##0\);_(* "-"??_);_(@_)</c:formatCode>
                <c:ptCount val="30"/>
                <c:pt idx="0" formatCode="_(&quot;$&quot;* #,##0_);_(&quot;$&quot;* \(#,##0\);_(&quot;$&quot;* &quot;-&quot;??_);_(@_)">
                  <c:v>1594781.3716667001</c:v>
                </c:pt>
                <c:pt idx="1">
                  <c:v>1368003.06</c:v>
                </c:pt>
                <c:pt idx="2">
                  <c:v>1366982.3350000002</c:v>
                </c:pt>
                <c:pt idx="3">
                  <c:v>1126284.9299999997</c:v>
                </c:pt>
                <c:pt idx="4">
                  <c:v>1136250.3950000003</c:v>
                </c:pt>
                <c:pt idx="5">
                  <c:v>1135402.0999999999</c:v>
                </c:pt>
                <c:pt idx="6">
                  <c:v>943181.29499999993</c:v>
                </c:pt>
                <c:pt idx="7">
                  <c:v>951447.98</c:v>
                </c:pt>
                <c:pt idx="8">
                  <c:v>945281.15500000003</c:v>
                </c:pt>
                <c:pt idx="9">
                  <c:v>943047.82499999972</c:v>
                </c:pt>
                <c:pt idx="10">
                  <c:v>779870.72499999986</c:v>
                </c:pt>
                <c:pt idx="11">
                  <c:v>781820.875</c:v>
                </c:pt>
                <c:pt idx="12">
                  <c:v>524425.01000000024</c:v>
                </c:pt>
                <c:pt idx="13">
                  <c:v>527425.01</c:v>
                </c:pt>
                <c:pt idx="14">
                  <c:v>529800.01000000024</c:v>
                </c:pt>
                <c:pt idx="15">
                  <c:v>528675.01</c:v>
                </c:pt>
                <c:pt idx="16">
                  <c:v>527225.01</c:v>
                </c:pt>
                <c:pt idx="17">
                  <c:v>530150.00999999989</c:v>
                </c:pt>
                <c:pt idx="18">
                  <c:v>527537.51</c:v>
                </c:pt>
                <c:pt idx="19">
                  <c:v>529525.01</c:v>
                </c:pt>
                <c:pt idx="20">
                  <c:v>525975.01</c:v>
                </c:pt>
                <c:pt idx="21">
                  <c:v>426675.01</c:v>
                </c:pt>
                <c:pt idx="22">
                  <c:v>424506.26</c:v>
                </c:pt>
                <c:pt idx="23">
                  <c:v>426925</c:v>
                </c:pt>
                <c:pt idx="24">
                  <c:v>423725</c:v>
                </c:pt>
                <c:pt idx="25">
                  <c:v>425112.5</c:v>
                </c:pt>
                <c:pt idx="26">
                  <c:v>425450</c:v>
                </c:pt>
                <c:pt idx="27">
                  <c:v>425150</c:v>
                </c:pt>
                <c:pt idx="28">
                  <c:v>424212.5</c:v>
                </c:pt>
                <c:pt idx="29">
                  <c:v>423818.75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B5-4CC8-A362-D99B18AA3C80}"/>
            </c:ext>
          </c:extLst>
        </c:ser>
        <c:ser>
          <c:idx val="2"/>
          <c:order val="2"/>
          <c:tx>
            <c:strRef>
              <c:f>'Self-Support &amp; I&amp;S Debt Srv'!$L$8:$N$8</c:f>
              <c:strCache>
                <c:ptCount val="1"/>
                <c:pt idx="0">
                  <c:v>Total Partner Paid Debt Service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numRef>
              <c:f>'Self-Support &amp; I&amp;S Debt Srv'!$B$14:$B$43</c:f>
              <c:numCache>
                <c:formatCode>General</c:formatCode>
                <c:ptCount val="3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</c:numCache>
            </c:numRef>
          </c:cat>
          <c:val>
            <c:numRef>
              <c:f>'Self-Support &amp; I&amp;S Debt Srv'!$N$14:$N$43</c:f>
              <c:numCache>
                <c:formatCode>_(* #,##0_);_(* \(#,##0\);_(* "-"??_);_(@_)</c:formatCode>
                <c:ptCount val="30"/>
                <c:pt idx="0" formatCode="_(&quot;$&quot;* #,##0_);_(&quot;$&quot;* \(#,##0\);_(&quot;$&quot;* &quot;-&quot;??_);_(@_)">
                  <c:v>477731.26</c:v>
                </c:pt>
                <c:pt idx="1">
                  <c:v>476781.26</c:v>
                </c:pt>
                <c:pt idx="2">
                  <c:v>475531.26</c:v>
                </c:pt>
                <c:pt idx="3">
                  <c:v>473981.26</c:v>
                </c:pt>
                <c:pt idx="4">
                  <c:v>477131.26</c:v>
                </c:pt>
                <c:pt idx="5">
                  <c:v>474831.26</c:v>
                </c:pt>
                <c:pt idx="6">
                  <c:v>476431.26</c:v>
                </c:pt>
                <c:pt idx="7">
                  <c:v>477831.26</c:v>
                </c:pt>
                <c:pt idx="8">
                  <c:v>474031.26</c:v>
                </c:pt>
                <c:pt idx="9">
                  <c:v>475131.26</c:v>
                </c:pt>
                <c:pt idx="10">
                  <c:v>475462.5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51-4304-88A6-921E6F59E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1522152"/>
        <c:axId val="191522544"/>
        <c:axId val="0"/>
      </c:bar3DChart>
      <c:catAx>
        <c:axId val="191522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522544"/>
        <c:crosses val="autoZero"/>
        <c:auto val="1"/>
        <c:lblAlgn val="ctr"/>
        <c:lblOffset val="100"/>
        <c:noMultiLvlLbl val="0"/>
      </c:catAx>
      <c:valAx>
        <c:axId val="19152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522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767839159270099"/>
          <c:y val="0.10601514191667381"/>
          <c:w val="0.22918708223102333"/>
          <c:h val="0.118173096010057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Aggregate</a:t>
            </a:r>
            <a:r>
              <a:rPr lang="en-US" sz="1600" b="1" baseline="0"/>
              <a:t> Annual Tax Supported Debt Service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00190669101146"/>
          <c:y val="9.1580246913580243E-2"/>
          <c:w val="0.82964631119479626"/>
          <c:h val="0.79188082045299901"/>
        </c:manualLayout>
      </c:layout>
      <c:bar3DChart>
        <c:barDir val="col"/>
        <c:grouping val="stacked"/>
        <c:varyColors val="0"/>
        <c:ser>
          <c:idx val="4"/>
          <c:order val="0"/>
          <c:tx>
            <c:v>Series 2013 Refunding Tax Supported</c:v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numRef>
              <c:f>'Combined Tax vs SS ds'!$B$16:$B$45</c:f>
              <c:numCache>
                <c:formatCode>General</c:formatCode>
                <c:ptCount val="3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</c:numCache>
            </c:numRef>
          </c:cat>
          <c:val>
            <c:numRef>
              <c:f>'Combined Tax vs SS ds'!$D$12:$D$36</c:f>
            </c:numRef>
          </c:val>
          <c:extLst>
            <c:ext xmlns:c16="http://schemas.microsoft.com/office/drawing/2014/chart" uri="{C3380CC4-5D6E-409C-BE32-E72D297353CC}">
              <c16:uniqueId val="{00000004-81B4-4927-8118-55E3967C9066}"/>
            </c:ext>
          </c:extLst>
        </c:ser>
        <c:ser>
          <c:idx val="5"/>
          <c:order val="1"/>
          <c:tx>
            <c:v>Series 2014 Tax Supported</c:v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numRef>
              <c:f>'Combined Tax vs SS ds'!$B$16:$B$45</c:f>
              <c:numCache>
                <c:formatCode>General</c:formatCode>
                <c:ptCount val="3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</c:numCache>
            </c:numRef>
          </c:cat>
          <c:val>
            <c:numRef>
              <c:f>'Combined Tax vs SS ds'!$F$12:$F$36</c:f>
              <c:numCache>
                <c:formatCode>_(* #,##0_);_(* \(#,##0\);_(* "-"??_);_(@_)</c:formatCode>
                <c:ptCount val="21"/>
                <c:pt idx="0" formatCode="_(&quot;$&quot;* #,##0_);_(&quot;$&quot;* \(#,##0\);_(&quot;$&quot;* &quot;-&quot;??_);_(@_)">
                  <c:v>169340.625</c:v>
                </c:pt>
                <c:pt idx="1">
                  <c:v>169021.875</c:v>
                </c:pt>
                <c:pt idx="2">
                  <c:v>168571.875</c:v>
                </c:pt>
                <c:pt idx="3">
                  <c:v>167681.25</c:v>
                </c:pt>
                <c:pt idx="4">
                  <c:v>170400</c:v>
                </c:pt>
                <c:pt idx="5">
                  <c:v>168750</c:v>
                </c:pt>
                <c:pt idx="6">
                  <c:v>166950</c:v>
                </c:pt>
                <c:pt idx="7">
                  <c:v>168750</c:v>
                </c:pt>
                <c:pt idx="8">
                  <c:v>170250</c:v>
                </c:pt>
                <c:pt idx="9">
                  <c:v>167700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B4-4927-8118-55E3967C9066}"/>
            </c:ext>
          </c:extLst>
        </c:ser>
        <c:ser>
          <c:idx val="6"/>
          <c:order val="2"/>
          <c:tx>
            <c:v>Series 2016 Tax Supported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'Combined Tax vs SS ds'!$B$16:$B$45</c:f>
              <c:numCache>
                <c:formatCode>General</c:formatCode>
                <c:ptCount val="3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</c:numCache>
            </c:numRef>
          </c:cat>
          <c:val>
            <c:numRef>
              <c:f>'Combined Tax vs SS ds'!$H$12:$H$36</c:f>
              <c:numCache>
                <c:formatCode>_(* #,##0_);_(* \(#,##0\);_(* "-"??_);_(@_)</c:formatCode>
                <c:ptCount val="21"/>
                <c:pt idx="0" formatCode="_(&quot;$&quot;* #,##0_);_(&quot;$&quot;* \(#,##0\);_(&quot;$&quot;* &quot;-&quot;??_);_(@_)">
                  <c:v>248512.42499999999</c:v>
                </c:pt>
                <c:pt idx="1">
                  <c:v>248312.41499999998</c:v>
                </c:pt>
                <c:pt idx="2">
                  <c:v>250479.19</c:v>
                </c:pt>
                <c:pt idx="3">
                  <c:v>248212.41</c:v>
                </c:pt>
                <c:pt idx="4">
                  <c:v>249179.125</c:v>
                </c:pt>
                <c:pt idx="5">
                  <c:v>249945.83</c:v>
                </c:pt>
                <c:pt idx="6">
                  <c:v>250512.52499999999</c:v>
                </c:pt>
                <c:pt idx="7">
                  <c:v>250879.21</c:v>
                </c:pt>
                <c:pt idx="8">
                  <c:v>247712.38500000001</c:v>
                </c:pt>
                <c:pt idx="9">
                  <c:v>247779.05499999999</c:v>
                </c:pt>
                <c:pt idx="10">
                  <c:v>247645.715</c:v>
                </c:pt>
                <c:pt idx="11">
                  <c:v>250645.86499999996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B4-4927-8118-55E3967C9066}"/>
            </c:ext>
          </c:extLst>
        </c:ser>
        <c:ser>
          <c:idx val="7"/>
          <c:order val="3"/>
          <c:tx>
            <c:strRef>
              <c:f>'Combined Tax vs SS ds'!$J$8:$K$8</c:f>
              <c:strCache>
                <c:ptCount val="1"/>
                <c:pt idx="0">
                  <c:v>Series 2018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'Combined Tax vs SS ds'!$B$16:$B$45</c:f>
              <c:numCache>
                <c:formatCode>General</c:formatCode>
                <c:ptCount val="3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</c:numCache>
            </c:numRef>
          </c:cat>
          <c:val>
            <c:numRef>
              <c:f>'Combined Tax vs SS ds'!$J$12:$J$36</c:f>
              <c:numCache>
                <c:formatCode>_(* #,##0_);_(* \(#,##0\);_(* "-"??_);_(@_)</c:formatCode>
                <c:ptCount val="21"/>
                <c:pt idx="0" formatCode="_(&quot;$&quot;* #,##0_);_(&quot;$&quot;* \(#,##0\);_(&quot;$&quot;* &quot;-&quot;??_);_(@_)">
                  <c:v>233461.5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6-4AEF-B569-9B9C902E197E}"/>
            </c:ext>
          </c:extLst>
        </c:ser>
        <c:ser>
          <c:idx val="0"/>
          <c:order val="4"/>
          <c:tx>
            <c:v>Series 2020 Tax Supported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'Combined Tax vs SS ds'!$B$16:$B$45</c:f>
              <c:numCache>
                <c:formatCode>General</c:formatCode>
                <c:ptCount val="3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</c:numCache>
            </c:numRef>
          </c:cat>
          <c:val>
            <c:numRef>
              <c:f>'Combined Tax vs SS ds'!$L$12:$L$36</c:f>
              <c:numCache>
                <c:formatCode>_(* #,##0_);_(* \(#,##0\);_(* "-"??_);_(@_)</c:formatCode>
                <c:ptCount val="21"/>
                <c:pt idx="0" formatCode="_(&quot;$&quot;* #,##0_);_(&quot;$&quot;* \(#,##0\);_(&quot;$&quot;* &quot;-&quot;??_);_(@_)">
                  <c:v>232793.76</c:v>
                </c:pt>
                <c:pt idx="1">
                  <c:v>237693.76</c:v>
                </c:pt>
                <c:pt idx="2">
                  <c:v>232293.76000000001</c:v>
                </c:pt>
                <c:pt idx="3">
                  <c:v>231893.76000000001</c:v>
                </c:pt>
                <c:pt idx="4">
                  <c:v>236343.76</c:v>
                </c:pt>
                <c:pt idx="5">
                  <c:v>235493.76000000001</c:v>
                </c:pt>
                <c:pt idx="6">
                  <c:v>101493.76000000001</c:v>
                </c:pt>
                <c:pt idx="7">
                  <c:v>105093.76000000001</c:v>
                </c:pt>
                <c:pt idx="8">
                  <c:v>103593.76</c:v>
                </c:pt>
                <c:pt idx="9">
                  <c:v>102093.75999999999</c:v>
                </c:pt>
                <c:pt idx="10">
                  <c:v>105500</c:v>
                </c:pt>
                <c:pt idx="11">
                  <c:v>103700</c:v>
                </c:pt>
                <c:pt idx="12">
                  <c:v>101700</c:v>
                </c:pt>
                <c:pt idx="13">
                  <c:v>104700</c:v>
                </c:pt>
                <c:pt idx="14">
                  <c:v>102575</c:v>
                </c:pt>
                <c:pt idx="15">
                  <c:v>105450</c:v>
                </c:pt>
                <c:pt idx="16">
                  <c:v>103200</c:v>
                </c:pt>
                <c:pt idx="17">
                  <c:v>105725</c:v>
                </c:pt>
                <c:pt idx="18">
                  <c:v>103112.5</c:v>
                </c:pt>
                <c:pt idx="19">
                  <c:v>105500</c:v>
                </c:pt>
                <c:pt idx="20">
                  <c:v>102750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6-4AEF-B569-9B9C902E197E}"/>
            </c:ext>
          </c:extLst>
        </c:ser>
        <c:ser>
          <c:idx val="1"/>
          <c:order val="5"/>
          <c:tx>
            <c:v>Series 2021 Refunding Tax Supported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'Combined Tax vs SS ds'!$B$16:$B$45</c:f>
              <c:numCache>
                <c:formatCode>General</c:formatCode>
                <c:ptCount val="3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</c:numCache>
            </c:numRef>
          </c:cat>
          <c:val>
            <c:numRef>
              <c:f>'Combined Tax vs SS ds'!$N$12:$N$36</c:f>
              <c:numCache>
                <c:formatCode>_(* #,##0_);_(* \(#,##0\);_(* "-"??_);_(@_)</c:formatCode>
                <c:ptCount val="21"/>
                <c:pt idx="0" formatCode="_(&quot;$&quot;* #,##0_);_(&quot;$&quot;* \(#,##0\);_(&quot;$&quot;* &quot;-&quot;??_);_(@_)">
                  <c:v>286085</c:v>
                </c:pt>
                <c:pt idx="1">
                  <c:v>287100</c:v>
                </c:pt>
                <c:pt idx="2">
                  <c:v>287462.5</c:v>
                </c:pt>
                <c:pt idx="3">
                  <c:v>53722.5</c:v>
                </c:pt>
                <c:pt idx="4">
                  <c:v>54302.5</c:v>
                </c:pt>
                <c:pt idx="5">
                  <c:v>53287.5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D6-4AEF-B569-9B9C902E197E}"/>
            </c:ext>
          </c:extLst>
        </c:ser>
        <c:ser>
          <c:idx val="2"/>
          <c:order val="6"/>
          <c:tx>
            <c:strRef>
              <c:f>'Combined Tax vs SS ds'!$AJ$8:$AK$8</c:f>
              <c:strCache>
                <c:ptCount val="1"/>
                <c:pt idx="0">
                  <c:v>Series 2024E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numRef>
              <c:f>'Combined Tax vs SS ds'!$B$16:$B$45</c:f>
              <c:numCache>
                <c:formatCode>General</c:formatCode>
                <c:ptCount val="3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</c:numCache>
            </c:numRef>
          </c:cat>
          <c:val>
            <c:numRef>
              <c:f>'Combined Tax vs SS ds'!$AJ$16:$AJ$45</c:f>
              <c:numCache>
                <c:formatCode>_(* #,##0_);_(* \(#,##0\);_(* "-"??_);_(@_)</c:formatCode>
                <c:ptCount val="30"/>
                <c:pt idx="0" formatCode="_(&quot;$&quot;* #,##0_);_(&quot;$&quot;* \(#,##0\);_(&quot;$&quot;* &quot;-&quot;??_);_(@_)">
                  <c:v>424588.0616667</c:v>
                </c:pt>
                <c:pt idx="1">
                  <c:v>425875.01</c:v>
                </c:pt>
                <c:pt idx="2">
                  <c:v>428175.01</c:v>
                </c:pt>
                <c:pt idx="3">
                  <c:v>424775.01</c:v>
                </c:pt>
                <c:pt idx="4">
                  <c:v>426025.01</c:v>
                </c:pt>
                <c:pt idx="5">
                  <c:v>427925.01</c:v>
                </c:pt>
                <c:pt idx="6">
                  <c:v>424225.01</c:v>
                </c:pt>
                <c:pt idx="7">
                  <c:v>426725.01</c:v>
                </c:pt>
                <c:pt idx="8">
                  <c:v>423725.01</c:v>
                </c:pt>
                <c:pt idx="9">
                  <c:v>425475.01</c:v>
                </c:pt>
                <c:pt idx="10">
                  <c:v>426725.01</c:v>
                </c:pt>
                <c:pt idx="11">
                  <c:v>427475.01</c:v>
                </c:pt>
                <c:pt idx="12">
                  <c:v>422725.01</c:v>
                </c:pt>
                <c:pt idx="13">
                  <c:v>422725.01</c:v>
                </c:pt>
                <c:pt idx="14">
                  <c:v>427225.01</c:v>
                </c:pt>
                <c:pt idx="15">
                  <c:v>423225.01</c:v>
                </c:pt>
                <c:pt idx="16">
                  <c:v>424025.01</c:v>
                </c:pt>
                <c:pt idx="17">
                  <c:v>424425.01</c:v>
                </c:pt>
                <c:pt idx="18">
                  <c:v>424425.01</c:v>
                </c:pt>
                <c:pt idx="19">
                  <c:v>424025.01</c:v>
                </c:pt>
                <c:pt idx="20">
                  <c:v>423225.01</c:v>
                </c:pt>
                <c:pt idx="21">
                  <c:v>426675.01</c:v>
                </c:pt>
                <c:pt idx="22">
                  <c:v>424506.26</c:v>
                </c:pt>
                <c:pt idx="23">
                  <c:v>426925</c:v>
                </c:pt>
                <c:pt idx="24">
                  <c:v>423725</c:v>
                </c:pt>
                <c:pt idx="25">
                  <c:v>425112.5</c:v>
                </c:pt>
                <c:pt idx="26">
                  <c:v>425450</c:v>
                </c:pt>
                <c:pt idx="27">
                  <c:v>425150</c:v>
                </c:pt>
                <c:pt idx="28">
                  <c:v>424212.5</c:v>
                </c:pt>
                <c:pt idx="29">
                  <c:v>423818.75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7E-4A07-81E0-FD45F91F1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1523328"/>
        <c:axId val="194366352"/>
        <c:axId val="0"/>
      </c:bar3DChart>
      <c:catAx>
        <c:axId val="19152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366352"/>
        <c:crosses val="autoZero"/>
        <c:auto val="1"/>
        <c:lblAlgn val="ctr"/>
        <c:lblOffset val="100"/>
        <c:noMultiLvlLbl val="0"/>
      </c:catAx>
      <c:valAx>
        <c:axId val="19436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52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362456730952108"/>
          <c:y val="0.12217789442986289"/>
          <c:w val="0.23014354863250785"/>
          <c:h val="0.24004435434190927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Aggregate</a:t>
            </a:r>
            <a:r>
              <a:rPr lang="en-US" baseline="0"/>
              <a:t> Annual Self Supported Debt Service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00190669101146"/>
          <c:y val="9.1580246913580243E-2"/>
          <c:w val="0.82964631119479626"/>
          <c:h val="0.79188082045299901"/>
        </c:manualLayout>
      </c:layout>
      <c:bar3DChart>
        <c:barDir val="col"/>
        <c:grouping val="stacked"/>
        <c:varyColors val="0"/>
        <c:ser>
          <c:idx val="5"/>
          <c:order val="0"/>
          <c:tx>
            <c:v>Series 2014</c:v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numRef>
              <c:f>'Combined Tax vs SS ds'!$B$14:$B$43</c:f>
              <c:numCache>
                <c:formatCode>General</c:formatCode>
                <c:ptCount val="28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</c:numCache>
            </c:numRef>
          </c:cat>
          <c:val>
            <c:numRef>
              <c:f>'Combined Tax vs SS ds'!$G$12:$G$36</c:f>
              <c:numCache>
                <c:formatCode>_(* #,##0_);_(* \(#,##0\);_(* "-"??_);_(@_)</c:formatCode>
                <c:ptCount val="21"/>
                <c:pt idx="0" formatCode="_(&quot;$&quot;* #,##0_);_(&quot;$&quot;* \(#,##0\);_(&quot;$&quot;* &quot;-&quot;??_);_(@_)">
                  <c:v>56446.875</c:v>
                </c:pt>
                <c:pt idx="1">
                  <c:v>56340.625</c:v>
                </c:pt>
                <c:pt idx="2">
                  <c:v>56190.625</c:v>
                </c:pt>
                <c:pt idx="3">
                  <c:v>55893.75</c:v>
                </c:pt>
                <c:pt idx="4">
                  <c:v>56800</c:v>
                </c:pt>
                <c:pt idx="5">
                  <c:v>56250</c:v>
                </c:pt>
                <c:pt idx="6">
                  <c:v>55650</c:v>
                </c:pt>
                <c:pt idx="7">
                  <c:v>56250</c:v>
                </c:pt>
                <c:pt idx="8">
                  <c:v>56750</c:v>
                </c:pt>
                <c:pt idx="9">
                  <c:v>55900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F6-479B-A7A0-93ADC2462FE4}"/>
            </c:ext>
          </c:extLst>
        </c:ser>
        <c:ser>
          <c:idx val="6"/>
          <c:order val="1"/>
          <c:tx>
            <c:v>Series 2016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'Combined Tax vs SS ds'!$B$14:$B$43</c:f>
              <c:numCache>
                <c:formatCode>General</c:formatCode>
                <c:ptCount val="28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</c:numCache>
            </c:numRef>
          </c:cat>
          <c:val>
            <c:numRef>
              <c:f>'Combined Tax vs SS ds'!$I$12:$I$36</c:f>
              <c:numCache>
                <c:formatCode>_(* #,##0_);_(* \(#,##0\);_(* "-"??_);_(@_)</c:formatCode>
                <c:ptCount val="21"/>
                <c:pt idx="0" formatCode="_(&quot;$&quot;* #,##0_);_(&quot;$&quot;* \(#,##0\);_(&quot;$&quot;* &quot;-&quot;??_);_(@_)">
                  <c:v>124237.575</c:v>
                </c:pt>
                <c:pt idx="1">
                  <c:v>124137.58499999999</c:v>
                </c:pt>
                <c:pt idx="2">
                  <c:v>125220.81</c:v>
                </c:pt>
                <c:pt idx="3">
                  <c:v>124087.59</c:v>
                </c:pt>
                <c:pt idx="4">
                  <c:v>124570.875</c:v>
                </c:pt>
                <c:pt idx="5">
                  <c:v>124954.17</c:v>
                </c:pt>
                <c:pt idx="6">
                  <c:v>125237.47500000001</c:v>
                </c:pt>
                <c:pt idx="7">
                  <c:v>125420.79000000001</c:v>
                </c:pt>
                <c:pt idx="8">
                  <c:v>123837.61500000001</c:v>
                </c:pt>
                <c:pt idx="9">
                  <c:v>123870.94500000001</c:v>
                </c:pt>
                <c:pt idx="10">
                  <c:v>123804.285</c:v>
                </c:pt>
                <c:pt idx="11">
                  <c:v>125304.13499999999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F6-479B-A7A0-93ADC2462FE4}"/>
            </c:ext>
          </c:extLst>
        </c:ser>
        <c:ser>
          <c:idx val="0"/>
          <c:order val="2"/>
          <c:tx>
            <c:strRef>
              <c:f>'Combined Tax vs SS ds'!$N$8:$O$8</c:f>
              <c:strCache>
                <c:ptCount val="1"/>
                <c:pt idx="0">
                  <c:v>Series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'Combined Tax vs SS ds'!$B$14:$B$43</c:f>
              <c:numCache>
                <c:formatCode>General</c:formatCode>
                <c:ptCount val="28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</c:numCache>
            </c:numRef>
          </c:cat>
          <c:val>
            <c:numRef>
              <c:f>'Combined Tax vs SS ds'!$O$12:$O$36</c:f>
              <c:numCache>
                <c:formatCode>_(* #,##0_);_(* \(#,##0\);_(* "-"??_);_(@_)</c:formatCode>
                <c:ptCount val="21"/>
                <c:pt idx="0" formatCode="_(&quot;$&quot;* #,##0_);_(&quot;$&quot;* \(#,##0\);_(&quot;$&quot;* &quot;-&quot;??_);_(@_)">
                  <c:v>700415</c:v>
                </c:pt>
                <c:pt idx="1">
                  <c:v>702900</c:v>
                </c:pt>
                <c:pt idx="2">
                  <c:v>703787.5</c:v>
                </c:pt>
                <c:pt idx="3">
                  <c:v>131527.5</c:v>
                </c:pt>
                <c:pt idx="4">
                  <c:v>132947.5</c:v>
                </c:pt>
                <c:pt idx="5">
                  <c:v>130462.5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5-4B32-92DD-810C2174F7D8}"/>
            </c:ext>
          </c:extLst>
        </c:ser>
        <c:ser>
          <c:idx val="1"/>
          <c:order val="3"/>
          <c:tx>
            <c:strRef>
              <c:f>'Combined Tax vs SS ds'!$P$8:$Q$8</c:f>
              <c:strCache>
                <c:ptCount val="1"/>
                <c:pt idx="0">
                  <c:v>Series 2021A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'Combined Tax vs SS ds'!$B$14:$B$43</c:f>
              <c:numCache>
                <c:formatCode>General</c:formatCode>
                <c:ptCount val="28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</c:numCache>
            </c:numRef>
          </c:cat>
          <c:val>
            <c:numRef>
              <c:f>'Combined Tax vs SS ds'!$Q$12:$Q$41</c:f>
              <c:numCache>
                <c:formatCode>_(* #,##0_);_(* \(#,##0\);_(* "-"??_);_(@_)</c:formatCode>
                <c:ptCount val="26"/>
                <c:pt idx="0" formatCode="_(&quot;$&quot;* #,##0_);_(&quot;$&quot;* \(#,##0\);_(&quot;$&quot;* &quot;-&quot;??_);_(@_)">
                  <c:v>209071.3</c:v>
                </c:pt>
                <c:pt idx="1">
                  <c:v>209927.3</c:v>
                </c:pt>
                <c:pt idx="2">
                  <c:v>209767.3</c:v>
                </c:pt>
                <c:pt idx="3">
                  <c:v>209599.3</c:v>
                </c:pt>
                <c:pt idx="4">
                  <c:v>209423.3</c:v>
                </c:pt>
                <c:pt idx="5">
                  <c:v>209239.3</c:v>
                </c:pt>
                <c:pt idx="6">
                  <c:v>210047.3</c:v>
                </c:pt>
                <c:pt idx="7">
                  <c:v>209839.3</c:v>
                </c:pt>
                <c:pt idx="8">
                  <c:v>209623.3</c:v>
                </c:pt>
                <c:pt idx="9">
                  <c:v>209399.3</c:v>
                </c:pt>
                <c:pt idx="10">
                  <c:v>209920.9</c:v>
                </c:pt>
                <c:pt idx="11">
                  <c:v>209095.7</c:v>
                </c:pt>
                <c:pt idx="12">
                  <c:v>210023.3</c:v>
                </c:pt>
                <c:pt idx="13">
                  <c:v>209703.3</c:v>
                </c:pt>
                <c:pt idx="14">
                  <c:v>209159.9</c:v>
                </c:pt>
                <c:pt idx="15">
                  <c:v>209421.1</c:v>
                </c:pt>
                <c:pt idx="16">
                  <c:v>209465.2</c:v>
                </c:pt>
                <c:pt idx="17">
                  <c:v>209320.2</c:v>
                </c:pt>
                <c:pt idx="18">
                  <c:v>209981.3</c:v>
                </c:pt>
                <c:pt idx="19">
                  <c:v>209441.3</c:v>
                </c:pt>
                <c:pt idx="20">
                  <c:v>209733.3</c:v>
                </c:pt>
                <c:pt idx="21">
                  <c:v>209850.9</c:v>
                </c:pt>
                <c:pt idx="22">
                  <c:v>209790.1</c:v>
                </c:pt>
                <c:pt idx="23">
                  <c:v>209585.3</c:v>
                </c:pt>
                <c:pt idx="24">
                  <c:v>209214.5</c:v>
                </c:pt>
                <c:pt idx="25">
                  <c:v>209694.5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95-4B32-92DD-810C2174F7D8}"/>
            </c:ext>
          </c:extLst>
        </c:ser>
        <c:ser>
          <c:idx val="2"/>
          <c:order val="4"/>
          <c:tx>
            <c:strRef>
              <c:f>'Combined Tax vs SS ds'!$R$8:$S$8</c:f>
              <c:strCache>
                <c:ptCount val="1"/>
                <c:pt idx="0">
                  <c:v>Series 2021B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numRef>
              <c:f>'Combined Tax vs SS ds'!$B$14:$B$43</c:f>
              <c:numCache>
                <c:formatCode>General</c:formatCode>
                <c:ptCount val="28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</c:numCache>
            </c:numRef>
          </c:cat>
          <c:val>
            <c:numRef>
              <c:f>'Combined Tax vs SS ds'!$S$12:$S$41</c:f>
              <c:numCache>
                <c:formatCode>_(* #,##0_);_(* \(#,##0\);_(* "-"??_);_(@_)</c:formatCode>
                <c:ptCount val="26"/>
                <c:pt idx="0" formatCode="_(&quot;$&quot;* #,##0_);_(&quot;$&quot;* \(#,##0\);_(&quot;$&quot;* &quot;-&quot;??_);_(@_)">
                  <c:v>95203.5</c:v>
                </c:pt>
                <c:pt idx="1">
                  <c:v>94683.5</c:v>
                </c:pt>
                <c:pt idx="2">
                  <c:v>94163.5</c:v>
                </c:pt>
                <c:pt idx="3">
                  <c:v>93643.5</c:v>
                </c:pt>
                <c:pt idx="4">
                  <c:v>93123.5</c:v>
                </c:pt>
                <c:pt idx="5">
                  <c:v>92603.5</c:v>
                </c:pt>
                <c:pt idx="6">
                  <c:v>92083.5</c:v>
                </c:pt>
                <c:pt idx="7">
                  <c:v>96563.5</c:v>
                </c:pt>
                <c:pt idx="8">
                  <c:v>96003.5</c:v>
                </c:pt>
                <c:pt idx="9">
                  <c:v>95443.5</c:v>
                </c:pt>
                <c:pt idx="10">
                  <c:v>94736.5</c:v>
                </c:pt>
                <c:pt idx="11">
                  <c:v>93882.5</c:v>
                </c:pt>
                <c:pt idx="12">
                  <c:v>92923.5</c:v>
                </c:pt>
                <c:pt idx="13">
                  <c:v>91873.5</c:v>
                </c:pt>
                <c:pt idx="14">
                  <c:v>95739.5</c:v>
                </c:pt>
                <c:pt idx="15">
                  <c:v>94449.5</c:v>
                </c:pt>
                <c:pt idx="16">
                  <c:v>93084.5</c:v>
                </c:pt>
                <c:pt idx="17">
                  <c:v>96659.5</c:v>
                </c:pt>
                <c:pt idx="18">
                  <c:v>95075.5</c:v>
                </c:pt>
                <c:pt idx="19">
                  <c:v>93435.5</c:v>
                </c:pt>
                <c:pt idx="20">
                  <c:v>91747.5</c:v>
                </c:pt>
                <c:pt idx="21">
                  <c:v>95019.5</c:v>
                </c:pt>
                <c:pt idx="22">
                  <c:v>93141</c:v>
                </c:pt>
                <c:pt idx="23">
                  <c:v>96237</c:v>
                </c:pt>
                <c:pt idx="24">
                  <c:v>94185</c:v>
                </c:pt>
                <c:pt idx="25">
                  <c:v>92106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5-4B32-92DD-810C2174F7D8}"/>
            </c:ext>
          </c:extLst>
        </c:ser>
        <c:ser>
          <c:idx val="3"/>
          <c:order val="5"/>
          <c:tx>
            <c:strRef>
              <c:f>'Combined Tax vs SS ds'!$T$8:$U$8</c:f>
              <c:strCache>
                <c:ptCount val="1"/>
                <c:pt idx="0">
                  <c:v>Series 2022A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numRef>
              <c:f>'Combined Tax vs SS ds'!$B$14:$B$43</c:f>
              <c:numCache>
                <c:formatCode>General</c:formatCode>
                <c:ptCount val="28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</c:numCache>
            </c:numRef>
          </c:cat>
          <c:val>
            <c:numRef>
              <c:f>'Combined Tax vs SS ds'!$U$13:$U$42</c:f>
              <c:numCache>
                <c:formatCode>_(* #,##0_);_(* \(#,##0\);_(* "-"??_);_(@_)</c:formatCode>
                <c:ptCount val="27"/>
                <c:pt idx="0" formatCode="_(&quot;$&quot;* #,##0_);_(&quot;$&quot;* \(#,##0\);_(&quot;$&quot;* &quot;-&quot;??_);_(@_)">
                  <c:v>567952.30000000005</c:v>
                </c:pt>
                <c:pt idx="1">
                  <c:v>567920.30000000005</c:v>
                </c:pt>
                <c:pt idx="2">
                  <c:v>567864.30000000005</c:v>
                </c:pt>
                <c:pt idx="3">
                  <c:v>567784.30000000005</c:v>
                </c:pt>
                <c:pt idx="4">
                  <c:v>567680.30000000005</c:v>
                </c:pt>
                <c:pt idx="5">
                  <c:v>567552.30000000005</c:v>
                </c:pt>
                <c:pt idx="6">
                  <c:v>567400.30000000005</c:v>
                </c:pt>
                <c:pt idx="7">
                  <c:v>567224.30000000005</c:v>
                </c:pt>
                <c:pt idx="8">
                  <c:v>568024.30000000005</c:v>
                </c:pt>
                <c:pt idx="9">
                  <c:v>567792.30000000005</c:v>
                </c:pt>
                <c:pt idx="10">
                  <c:v>567763</c:v>
                </c:pt>
                <c:pt idx="11">
                  <c:v>567954.30000000005</c:v>
                </c:pt>
                <c:pt idx="12">
                  <c:v>567463.1</c:v>
                </c:pt>
                <c:pt idx="13">
                  <c:v>567274.4</c:v>
                </c:pt>
                <c:pt idx="14">
                  <c:v>567527.80000000005</c:v>
                </c:pt>
                <c:pt idx="15">
                  <c:v>567236.6</c:v>
                </c:pt>
                <c:pt idx="16">
                  <c:v>567430.9</c:v>
                </c:pt>
                <c:pt idx="17">
                  <c:v>567079.5</c:v>
                </c:pt>
                <c:pt idx="18">
                  <c:v>567168</c:v>
                </c:pt>
                <c:pt idx="19">
                  <c:v>567754.80000000005</c:v>
                </c:pt>
                <c:pt idx="20">
                  <c:v>567854</c:v>
                </c:pt>
                <c:pt idx="21">
                  <c:v>567453.6</c:v>
                </c:pt>
                <c:pt idx="22">
                  <c:v>567640.80000000005</c:v>
                </c:pt>
                <c:pt idx="23">
                  <c:v>567385.4</c:v>
                </c:pt>
                <c:pt idx="24">
                  <c:v>567730.4</c:v>
                </c:pt>
                <c:pt idx="25">
                  <c:v>567593.4</c:v>
                </c:pt>
                <c:pt idx="26">
                  <c:v>567019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0B-44F9-A342-D18D1B7047CF}"/>
            </c:ext>
          </c:extLst>
        </c:ser>
        <c:ser>
          <c:idx val="4"/>
          <c:order val="6"/>
          <c:tx>
            <c:strRef>
              <c:f>'Combined Tax vs SS ds'!$V$8:$W$8</c:f>
              <c:strCache>
                <c:ptCount val="1"/>
                <c:pt idx="0">
                  <c:v>Series 2022B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numRef>
              <c:f>'Combined Tax vs SS ds'!$B$14:$B$43</c:f>
              <c:numCache>
                <c:formatCode>General</c:formatCode>
                <c:ptCount val="28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</c:numCache>
            </c:numRef>
          </c:cat>
          <c:val>
            <c:numRef>
              <c:f>'Combined Tax vs SS ds'!$W$13:$W$42</c:f>
              <c:numCache>
                <c:formatCode>_(* #,##0_);_(* \(#,##0\);_(* "-"??_);_(@_)</c:formatCode>
                <c:ptCount val="27"/>
                <c:pt idx="0" formatCode="_(&quot;$&quot;* #,##0_);_(&quot;$&quot;* \(#,##0\);_(&quot;$&quot;* &quot;-&quot;??_);_(@_)">
                  <c:v>255947</c:v>
                </c:pt>
                <c:pt idx="1">
                  <c:v>254587</c:v>
                </c:pt>
                <c:pt idx="2">
                  <c:v>253227</c:v>
                </c:pt>
                <c:pt idx="3">
                  <c:v>251867</c:v>
                </c:pt>
                <c:pt idx="4">
                  <c:v>255507</c:v>
                </c:pt>
                <c:pt idx="5">
                  <c:v>254107</c:v>
                </c:pt>
                <c:pt idx="6">
                  <c:v>252707</c:v>
                </c:pt>
                <c:pt idx="7">
                  <c:v>256307</c:v>
                </c:pt>
                <c:pt idx="8">
                  <c:v>254867</c:v>
                </c:pt>
                <c:pt idx="9">
                  <c:v>253373</c:v>
                </c:pt>
                <c:pt idx="10">
                  <c:v>251501</c:v>
                </c:pt>
                <c:pt idx="11">
                  <c:v>254305</c:v>
                </c:pt>
                <c:pt idx="12">
                  <c:v>251770.5</c:v>
                </c:pt>
                <c:pt idx="13">
                  <c:v>253958.5</c:v>
                </c:pt>
                <c:pt idx="14">
                  <c:v>255861.5</c:v>
                </c:pt>
                <c:pt idx="15">
                  <c:v>252488</c:v>
                </c:pt>
                <c:pt idx="16">
                  <c:v>253939</c:v>
                </c:pt>
                <c:pt idx="17">
                  <c:v>255119</c:v>
                </c:pt>
                <c:pt idx="18">
                  <c:v>256019</c:v>
                </c:pt>
                <c:pt idx="19">
                  <c:v>251672</c:v>
                </c:pt>
                <c:pt idx="20">
                  <c:v>252199</c:v>
                </c:pt>
                <c:pt idx="21">
                  <c:v>252490.5</c:v>
                </c:pt>
                <c:pt idx="22">
                  <c:v>252584.5</c:v>
                </c:pt>
                <c:pt idx="23">
                  <c:v>252477</c:v>
                </c:pt>
                <c:pt idx="24">
                  <c:v>252187</c:v>
                </c:pt>
                <c:pt idx="25">
                  <c:v>251688</c:v>
                </c:pt>
                <c:pt idx="26">
                  <c:v>256000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0B-44F9-A342-D18D1B7047CF}"/>
            </c:ext>
          </c:extLst>
        </c:ser>
        <c:ser>
          <c:idx val="7"/>
          <c:order val="7"/>
          <c:tx>
            <c:strRef>
              <c:f>'Combined Tax vs SS ds'!$X$8:$Y$8</c:f>
              <c:strCache>
                <c:ptCount val="1"/>
                <c:pt idx="0">
                  <c:v>Series 2023A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'Combined Tax vs SS ds'!$B$14:$B$43</c:f>
              <c:numCache>
                <c:formatCode>General</c:formatCode>
                <c:ptCount val="28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</c:numCache>
            </c:numRef>
          </c:cat>
          <c:val>
            <c:numRef>
              <c:f>'Combined Tax vs SS ds'!$Y$14:$Y$43</c:f>
              <c:numCache>
                <c:formatCode>_(* #,##0_);_(* \(#,##0\);_(* "-"??_);_(@_)</c:formatCode>
                <c:ptCount val="28"/>
                <c:pt idx="0" formatCode="_(&quot;$&quot;* #,##0_);_(&quot;$&quot;* \(#,##0\);_(&quot;$&quot;* &quot;-&quot;??_);_(@_)">
                  <c:v>668733.1</c:v>
                </c:pt>
                <c:pt idx="1">
                  <c:v>668497.69999999995</c:v>
                </c:pt>
                <c:pt idx="2">
                  <c:v>668435.1</c:v>
                </c:pt>
                <c:pt idx="3">
                  <c:v>668328.1</c:v>
                </c:pt>
                <c:pt idx="4">
                  <c:v>669139.30000000005</c:v>
                </c:pt>
                <c:pt idx="5">
                  <c:v>668553.4</c:v>
                </c:pt>
                <c:pt idx="6">
                  <c:v>668765.9</c:v>
                </c:pt>
                <c:pt idx="7">
                  <c:v>668877.1</c:v>
                </c:pt>
                <c:pt idx="8">
                  <c:v>668532.30000000005</c:v>
                </c:pt>
                <c:pt idx="9">
                  <c:v>669000.1</c:v>
                </c:pt>
                <c:pt idx="10">
                  <c:v>668212.9</c:v>
                </c:pt>
                <c:pt idx="11">
                  <c:v>668299.9</c:v>
                </c:pt>
                <c:pt idx="12">
                  <c:v>669103.9</c:v>
                </c:pt>
                <c:pt idx="13">
                  <c:v>669003.1</c:v>
                </c:pt>
                <c:pt idx="14">
                  <c:v>669096.9</c:v>
                </c:pt>
                <c:pt idx="15">
                  <c:v>668557.6</c:v>
                </c:pt>
                <c:pt idx="16">
                  <c:v>668413.6</c:v>
                </c:pt>
                <c:pt idx="17">
                  <c:v>668669.6</c:v>
                </c:pt>
                <c:pt idx="18">
                  <c:v>668283.6</c:v>
                </c:pt>
                <c:pt idx="19">
                  <c:v>668240</c:v>
                </c:pt>
                <c:pt idx="20">
                  <c:v>668494.4</c:v>
                </c:pt>
                <c:pt idx="21">
                  <c:v>668158.69999999995</c:v>
                </c:pt>
                <c:pt idx="22">
                  <c:v>668169.69999999995</c:v>
                </c:pt>
                <c:pt idx="23">
                  <c:v>668485.5</c:v>
                </c:pt>
                <c:pt idx="24">
                  <c:v>669120.5</c:v>
                </c:pt>
                <c:pt idx="25">
                  <c:v>668093.30000000005</c:v>
                </c:pt>
                <c:pt idx="26">
                  <c:v>668427.30000000005</c:v>
                </c:pt>
                <c:pt idx="27">
                  <c:v>669054.1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B6-444F-8083-33CEEBE40FA1}"/>
            </c:ext>
          </c:extLst>
        </c:ser>
        <c:ser>
          <c:idx val="8"/>
          <c:order val="8"/>
          <c:tx>
            <c:strRef>
              <c:f>'Combined Tax vs SS ds'!$Z$8:$AA$8</c:f>
              <c:strCache>
                <c:ptCount val="1"/>
                <c:pt idx="0">
                  <c:v>Series 2023B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numRef>
              <c:f>'Combined Tax vs SS ds'!$B$14:$B$43</c:f>
              <c:numCache>
                <c:formatCode>General</c:formatCode>
                <c:ptCount val="28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</c:numCache>
            </c:numRef>
          </c:cat>
          <c:val>
            <c:numRef>
              <c:f>'Combined Tax vs SS ds'!$AA$14:$AA$43</c:f>
              <c:numCache>
                <c:formatCode>_(* #,##0_);_(* \(#,##0\);_(* "-"??_);_(@_)</c:formatCode>
                <c:ptCount val="28"/>
                <c:pt idx="0" formatCode="_(&quot;$&quot;* #,##0_);_(&quot;$&quot;* \(#,##0\);_(&quot;$&quot;* &quot;-&quot;??_);_(@_)">
                  <c:v>309180.5</c:v>
                </c:pt>
                <c:pt idx="1">
                  <c:v>307167.5</c:v>
                </c:pt>
                <c:pt idx="2">
                  <c:v>310253.5</c:v>
                </c:pt>
                <c:pt idx="3">
                  <c:v>308281.5</c:v>
                </c:pt>
                <c:pt idx="4">
                  <c:v>311292.5</c:v>
                </c:pt>
                <c:pt idx="5">
                  <c:v>309087.5</c:v>
                </c:pt>
                <c:pt idx="6">
                  <c:v>311812.5</c:v>
                </c:pt>
                <c:pt idx="7">
                  <c:v>309454.5</c:v>
                </c:pt>
                <c:pt idx="8">
                  <c:v>311916.5</c:v>
                </c:pt>
                <c:pt idx="9">
                  <c:v>309252.5</c:v>
                </c:pt>
                <c:pt idx="10">
                  <c:v>311052</c:v>
                </c:pt>
                <c:pt idx="11">
                  <c:v>307290</c:v>
                </c:pt>
                <c:pt idx="12">
                  <c:v>308015</c:v>
                </c:pt>
                <c:pt idx="13">
                  <c:v>308315.5</c:v>
                </c:pt>
                <c:pt idx="14">
                  <c:v>308235.5</c:v>
                </c:pt>
                <c:pt idx="15">
                  <c:v>307864.5</c:v>
                </c:pt>
                <c:pt idx="16">
                  <c:v>307215.5</c:v>
                </c:pt>
                <c:pt idx="17">
                  <c:v>311303</c:v>
                </c:pt>
                <c:pt idx="18">
                  <c:v>309980.5</c:v>
                </c:pt>
                <c:pt idx="19">
                  <c:v>308379.5</c:v>
                </c:pt>
                <c:pt idx="20">
                  <c:v>311494</c:v>
                </c:pt>
                <c:pt idx="21">
                  <c:v>309242</c:v>
                </c:pt>
                <c:pt idx="22">
                  <c:v>311742</c:v>
                </c:pt>
                <c:pt idx="23">
                  <c:v>308838</c:v>
                </c:pt>
                <c:pt idx="24">
                  <c:v>310702.5</c:v>
                </c:pt>
                <c:pt idx="25">
                  <c:v>307205</c:v>
                </c:pt>
                <c:pt idx="26">
                  <c:v>308497</c:v>
                </c:pt>
                <c:pt idx="27">
                  <c:v>309420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B6-444F-8083-33CEEBE40FA1}"/>
            </c:ext>
          </c:extLst>
        </c:ser>
        <c:ser>
          <c:idx val="9"/>
          <c:order val="9"/>
          <c:tx>
            <c:strRef>
              <c:f>'Combined Tax vs SS ds'!$AB$8:$AC$8</c:f>
              <c:strCache>
                <c:ptCount val="1"/>
                <c:pt idx="0">
                  <c:v>Series 2024A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'Combined Tax vs SS ds'!$AC$16:$AC$40</c:f>
              <c:numCache>
                <c:formatCode>_(* #,##0_);_(* \(#,##0\);_(* "-"??_);_(@_)</c:formatCode>
                <c:ptCount val="25"/>
                <c:pt idx="0" formatCode="_(&quot;$&quot;* #,##0_);_(&quot;$&quot;* \(#,##0\);_(&quot;$&quot;* &quot;-&quot;??_);_(@_)">
                  <c:v>383703.9</c:v>
                </c:pt>
                <c:pt idx="1">
                  <c:v>383856.4</c:v>
                </c:pt>
                <c:pt idx="2">
                  <c:v>384146.6</c:v>
                </c:pt>
                <c:pt idx="3">
                  <c:v>383465.2</c:v>
                </c:pt>
                <c:pt idx="4">
                  <c:v>383736.4</c:v>
                </c:pt>
                <c:pt idx="5">
                  <c:v>383896.4</c:v>
                </c:pt>
                <c:pt idx="6">
                  <c:v>383968</c:v>
                </c:pt>
                <c:pt idx="7">
                  <c:v>383925.6</c:v>
                </c:pt>
                <c:pt idx="8">
                  <c:v>383717.2</c:v>
                </c:pt>
                <c:pt idx="9">
                  <c:v>383467.6</c:v>
                </c:pt>
                <c:pt idx="10">
                  <c:v>383943.6</c:v>
                </c:pt>
                <c:pt idx="11">
                  <c:v>383908.6</c:v>
                </c:pt>
                <c:pt idx="12">
                  <c:v>384319.6</c:v>
                </c:pt>
                <c:pt idx="13">
                  <c:v>384220</c:v>
                </c:pt>
                <c:pt idx="14">
                  <c:v>383705.8</c:v>
                </c:pt>
                <c:pt idx="15">
                  <c:v>383793.8</c:v>
                </c:pt>
                <c:pt idx="16">
                  <c:v>383536.8</c:v>
                </c:pt>
                <c:pt idx="17">
                  <c:v>383926.4</c:v>
                </c:pt>
                <c:pt idx="18">
                  <c:v>383959.4</c:v>
                </c:pt>
                <c:pt idx="19">
                  <c:v>383627.8</c:v>
                </c:pt>
                <c:pt idx="20">
                  <c:v>383923.6</c:v>
                </c:pt>
                <c:pt idx="21">
                  <c:v>383878.6</c:v>
                </c:pt>
                <c:pt idx="22">
                  <c:v>384453</c:v>
                </c:pt>
                <c:pt idx="23">
                  <c:v>383682.6</c:v>
                </c:pt>
                <c:pt idx="24">
                  <c:v>383518.6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25-4A08-AE53-9249096699D8}"/>
            </c:ext>
          </c:extLst>
        </c:ser>
        <c:ser>
          <c:idx val="10"/>
          <c:order val="10"/>
          <c:tx>
            <c:strRef>
              <c:f>'Combined Tax vs SS ds'!$AD$8:$AE$8</c:f>
              <c:strCache>
                <c:ptCount val="1"/>
                <c:pt idx="0">
                  <c:v>Series 2024B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'Combined Tax vs SS ds'!$AE$16:$AE$40</c:f>
              <c:numCache>
                <c:formatCode>_(* #,##0_);_(* \(#,##0\);_(* "-"??_);_(@_)</c:formatCode>
                <c:ptCount val="25"/>
                <c:pt idx="0" formatCode="_(&quot;$&quot;* #,##0_);_(&quot;$&quot;* \(#,##0\);_(&quot;$&quot;* &quot;-&quot;??_);_(@_)">
                  <c:v>198659</c:v>
                </c:pt>
                <c:pt idx="1">
                  <c:v>197003</c:v>
                </c:pt>
                <c:pt idx="2">
                  <c:v>195515</c:v>
                </c:pt>
                <c:pt idx="3">
                  <c:v>194099</c:v>
                </c:pt>
                <c:pt idx="4">
                  <c:v>197683</c:v>
                </c:pt>
                <c:pt idx="5">
                  <c:v>196170.5</c:v>
                </c:pt>
                <c:pt idx="6">
                  <c:v>194633</c:v>
                </c:pt>
                <c:pt idx="7">
                  <c:v>198070.5</c:v>
                </c:pt>
                <c:pt idx="8">
                  <c:v>196354.5</c:v>
                </c:pt>
                <c:pt idx="9">
                  <c:v>194664.5</c:v>
                </c:pt>
                <c:pt idx="10">
                  <c:v>197818.5</c:v>
                </c:pt>
                <c:pt idx="11">
                  <c:v>195550.5</c:v>
                </c:pt>
                <c:pt idx="12">
                  <c:v>197945</c:v>
                </c:pt>
                <c:pt idx="13">
                  <c:v>194935</c:v>
                </c:pt>
                <c:pt idx="14">
                  <c:v>196701</c:v>
                </c:pt>
                <c:pt idx="15">
                  <c:v>198163</c:v>
                </c:pt>
                <c:pt idx="16">
                  <c:v>194353</c:v>
                </c:pt>
                <c:pt idx="17">
                  <c:v>195408</c:v>
                </c:pt>
                <c:pt idx="18">
                  <c:v>196207.5</c:v>
                </c:pt>
                <c:pt idx="19">
                  <c:v>196759.5</c:v>
                </c:pt>
                <c:pt idx="20">
                  <c:v>197040.5</c:v>
                </c:pt>
                <c:pt idx="21">
                  <c:v>197093.5</c:v>
                </c:pt>
                <c:pt idx="22">
                  <c:v>196913.5</c:v>
                </c:pt>
                <c:pt idx="23">
                  <c:v>196513.5</c:v>
                </c:pt>
                <c:pt idx="24">
                  <c:v>195871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25-4A08-AE53-9249096699D8}"/>
            </c:ext>
          </c:extLst>
        </c:ser>
        <c:ser>
          <c:idx val="11"/>
          <c:order val="11"/>
          <c:tx>
            <c:strRef>
              <c:f>'Combined Tax vs SS ds'!$AF$8:$AG$8</c:f>
              <c:strCache>
                <c:ptCount val="1"/>
                <c:pt idx="0">
                  <c:v>Series 2024C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'Combined Tax vs SS ds'!$AG$16:$AG$40</c:f>
              <c:numCache>
                <c:formatCode>_(* #,##0_);_(* \(#,##0\);_(* "-"??_);_(@_)</c:formatCode>
                <c:ptCount val="25"/>
                <c:pt idx="0" formatCode="_(&quot;$&quot;* #,##0_);_(&quot;$&quot;* \(#,##0\);_(&quot;$&quot;* &quot;-&quot;??_);_(@_)">
                  <c:v>105000</c:v>
                </c:pt>
                <c:pt idx="1">
                  <c:v>105000</c:v>
                </c:pt>
                <c:pt idx="2">
                  <c:v>105000</c:v>
                </c:pt>
                <c:pt idx="3">
                  <c:v>105000</c:v>
                </c:pt>
                <c:pt idx="4">
                  <c:v>105000</c:v>
                </c:pt>
                <c:pt idx="5">
                  <c:v>105000</c:v>
                </c:pt>
                <c:pt idx="6">
                  <c:v>105000</c:v>
                </c:pt>
                <c:pt idx="7">
                  <c:v>105000</c:v>
                </c:pt>
                <c:pt idx="8">
                  <c:v>105000</c:v>
                </c:pt>
                <c:pt idx="9">
                  <c:v>105000</c:v>
                </c:pt>
                <c:pt idx="10">
                  <c:v>105000</c:v>
                </c:pt>
                <c:pt idx="11">
                  <c:v>105000</c:v>
                </c:pt>
                <c:pt idx="12">
                  <c:v>105000</c:v>
                </c:pt>
                <c:pt idx="13">
                  <c:v>105000</c:v>
                </c:pt>
                <c:pt idx="14">
                  <c:v>105000</c:v>
                </c:pt>
                <c:pt idx="15">
                  <c:v>105000</c:v>
                </c:pt>
                <c:pt idx="16">
                  <c:v>105000</c:v>
                </c:pt>
                <c:pt idx="17">
                  <c:v>100000</c:v>
                </c:pt>
                <c:pt idx="18">
                  <c:v>100000</c:v>
                </c:pt>
                <c:pt idx="19">
                  <c:v>100000</c:v>
                </c:pt>
                <c:pt idx="20">
                  <c:v>100000</c:v>
                </c:pt>
                <c:pt idx="21">
                  <c:v>100000</c:v>
                </c:pt>
                <c:pt idx="22">
                  <c:v>100000</c:v>
                </c:pt>
                <c:pt idx="23">
                  <c:v>100000</c:v>
                </c:pt>
                <c:pt idx="24">
                  <c:v>105000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25-4A08-AE53-9249096699D8}"/>
            </c:ext>
          </c:extLst>
        </c:ser>
        <c:ser>
          <c:idx val="12"/>
          <c:order val="12"/>
          <c:tx>
            <c:strRef>
              <c:f>'Combined Tax vs SS ds'!$AH$8:$AI$8</c:f>
              <c:strCache>
                <c:ptCount val="1"/>
                <c:pt idx="0">
                  <c:v>Series 2024D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'Combined Tax vs SS ds'!$AI$16:$AI$40</c:f>
              <c:numCache>
                <c:formatCode>_(* #,##0_);_(* \(#,##0\);_(* "-"??_);_(@_)</c:formatCode>
                <c:ptCount val="25"/>
                <c:pt idx="0" formatCode="_(&quot;$&quot;* #,##0_);_(&quot;$&quot;* \(#,##0\);_(&quot;$&quot;* &quot;-&quot;??_);_(@_)">
                  <c:v>489310</c:v>
                </c:pt>
                <c:pt idx="1">
                  <c:v>489250</c:v>
                </c:pt>
                <c:pt idx="2">
                  <c:v>489378</c:v>
                </c:pt>
                <c:pt idx="3">
                  <c:v>489533</c:v>
                </c:pt>
                <c:pt idx="4">
                  <c:v>489603</c:v>
                </c:pt>
                <c:pt idx="5">
                  <c:v>489529</c:v>
                </c:pt>
                <c:pt idx="6">
                  <c:v>489309</c:v>
                </c:pt>
                <c:pt idx="7">
                  <c:v>493971.5</c:v>
                </c:pt>
                <c:pt idx="8">
                  <c:v>493301.5</c:v>
                </c:pt>
                <c:pt idx="9">
                  <c:v>492605.5</c:v>
                </c:pt>
                <c:pt idx="10">
                  <c:v>491528</c:v>
                </c:pt>
                <c:pt idx="11">
                  <c:v>489763</c:v>
                </c:pt>
                <c:pt idx="12">
                  <c:v>492292.5</c:v>
                </c:pt>
                <c:pt idx="13">
                  <c:v>489081.5</c:v>
                </c:pt>
                <c:pt idx="14">
                  <c:v>490366.5</c:v>
                </c:pt>
                <c:pt idx="15">
                  <c:v>491078.5</c:v>
                </c:pt>
                <c:pt idx="16">
                  <c:v>491273.5</c:v>
                </c:pt>
                <c:pt idx="17">
                  <c:v>490937.5</c:v>
                </c:pt>
                <c:pt idx="18">
                  <c:v>490134.5</c:v>
                </c:pt>
                <c:pt idx="19">
                  <c:v>488854.5</c:v>
                </c:pt>
                <c:pt idx="20">
                  <c:v>492046.5</c:v>
                </c:pt>
                <c:pt idx="21">
                  <c:v>489679</c:v>
                </c:pt>
                <c:pt idx="22">
                  <c:v>491846.5</c:v>
                </c:pt>
                <c:pt idx="23">
                  <c:v>493436.5</c:v>
                </c:pt>
                <c:pt idx="24">
                  <c:v>489440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25-4A08-AE53-9249096699D8}"/>
            </c:ext>
          </c:extLst>
        </c:ser>
        <c:ser>
          <c:idx val="13"/>
          <c:order val="13"/>
          <c:tx>
            <c:strRef>
              <c:f>'Combined Tax vs SS ds'!$AJ$8:$AK$8</c:f>
              <c:strCache>
                <c:ptCount val="1"/>
                <c:pt idx="0">
                  <c:v>Series 2024E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'Combined Tax vs SS ds'!$AK$16:$AK$40</c:f>
              <c:numCache>
                <c:formatCode>_(* #,##0_);_(* \(#,##0\);_(* "-"??_);_(@_)</c:formatCode>
                <c:ptCount val="25"/>
                <c:pt idx="0" formatCode="_(&quot;$&quot;* #,##0_);_(&quot;$&quot;* \(#,##0\);_(&quot;$&quot;* &quot;-&quot;??_);_(@_)">
                  <c:v>664497.70833329996</c:v>
                </c:pt>
                <c:pt idx="1">
                  <c:v>662768.75</c:v>
                </c:pt>
                <c:pt idx="2">
                  <c:v>663068.75</c:v>
                </c:pt>
                <c:pt idx="3">
                  <c:v>662318.75</c:v>
                </c:pt>
                <c:pt idx="4">
                  <c:v>665518.75</c:v>
                </c:pt>
                <c:pt idx="5">
                  <c:v>664918.75</c:v>
                </c:pt>
                <c:pt idx="6">
                  <c:v>663418.75</c:v>
                </c:pt>
                <c:pt idx="7">
                  <c:v>663918.75</c:v>
                </c:pt>
                <c:pt idx="8">
                  <c:v>663668.75</c:v>
                </c:pt>
                <c:pt idx="9">
                  <c:v>662668.75</c:v>
                </c:pt>
                <c:pt idx="10">
                  <c:v>665918.75</c:v>
                </c:pt>
                <c:pt idx="11">
                  <c:v>663168.75</c:v>
                </c:pt>
                <c:pt idx="12">
                  <c:v>664668.75</c:v>
                </c:pt>
                <c:pt idx="13">
                  <c:v>665168.75</c:v>
                </c:pt>
                <c:pt idx="14">
                  <c:v>664668.75</c:v>
                </c:pt>
                <c:pt idx="15">
                  <c:v>662468.75</c:v>
                </c:pt>
                <c:pt idx="16">
                  <c:v>664668.75</c:v>
                </c:pt>
                <c:pt idx="17">
                  <c:v>661068.75</c:v>
                </c:pt>
                <c:pt idx="18">
                  <c:v>661868.75</c:v>
                </c:pt>
                <c:pt idx="19">
                  <c:v>661868.75</c:v>
                </c:pt>
                <c:pt idx="20">
                  <c:v>661068.75</c:v>
                </c:pt>
                <c:pt idx="21">
                  <c:v>663793.75</c:v>
                </c:pt>
                <c:pt idx="22">
                  <c:v>665487.5</c:v>
                </c:pt>
                <c:pt idx="23">
                  <c:v>661150</c:v>
                </c:pt>
                <c:pt idx="24">
                  <c:v>655987.5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B25-4A08-AE53-924909669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367136"/>
        <c:axId val="194367528"/>
        <c:axId val="0"/>
      </c:bar3DChart>
      <c:catAx>
        <c:axId val="19436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367528"/>
        <c:crosses val="autoZero"/>
        <c:auto val="1"/>
        <c:lblAlgn val="ctr"/>
        <c:lblOffset val="100"/>
        <c:noMultiLvlLbl val="0"/>
      </c:catAx>
      <c:valAx>
        <c:axId val="194367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36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9746367827998885"/>
          <c:y val="8.0702066764267513E-3"/>
          <c:w val="8.9409749258513638E-2"/>
          <c:h val="0.4946642662129545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Aggregate</a:t>
            </a:r>
            <a:r>
              <a:rPr lang="en-US" baseline="0"/>
              <a:t> Annual Partner Paid Debt Service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00190669101146"/>
          <c:y val="9.1580246913580243E-2"/>
          <c:w val="0.82964631119479626"/>
          <c:h val="0.7918808204529990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'Combined Tax vs SS ds'!$L$8:$M$8</c:f>
              <c:strCache>
                <c:ptCount val="1"/>
                <c:pt idx="0">
                  <c:v>Series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'Combined Tax vs SS ds'!$B$12:$B$36</c15:sqref>
                  </c15:fullRef>
                </c:ext>
              </c:extLst>
              <c:f>'Combined Tax vs SS ds'!$B$12:$B$26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'Combined Tax vs SS ds'!$M$12:$M$36</c15:sqref>
                  </c15:fullRef>
                </c:ext>
              </c:extLst>
              <c:f>'Combined Tax vs SS ds'!$M$12:$M$26</c:f>
              <c:numCache>
                <c:formatCode>_(* #,##0_);_(* \(#,##0\);_(* "-"??_);_(@_)</c:formatCode>
                <c:ptCount val="11"/>
                <c:pt idx="0" formatCode="_(&quot;$&quot;* #,##0_);_(&quot;$&quot;* \(#,##0\);_(&quot;$&quot;* &quot;-&quot;??_);_(@_)">
                  <c:v>477731.26</c:v>
                </c:pt>
                <c:pt idx="1">
                  <c:v>476781.26</c:v>
                </c:pt>
                <c:pt idx="2">
                  <c:v>475531.26</c:v>
                </c:pt>
                <c:pt idx="3">
                  <c:v>473981.26</c:v>
                </c:pt>
                <c:pt idx="4">
                  <c:v>477131.26</c:v>
                </c:pt>
                <c:pt idx="5">
                  <c:v>474831.26</c:v>
                </c:pt>
                <c:pt idx="6">
                  <c:v>476431.26</c:v>
                </c:pt>
                <c:pt idx="7">
                  <c:v>477831.26</c:v>
                </c:pt>
                <c:pt idx="8">
                  <c:v>474031.26</c:v>
                </c:pt>
                <c:pt idx="9">
                  <c:v>475131.26</c:v>
                </c:pt>
                <c:pt idx="10">
                  <c:v>475462.5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9-4552-9B34-A59AB0D3A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369880"/>
        <c:axId val="335371328"/>
        <c:axId val="0"/>
      </c:bar3DChart>
      <c:catAx>
        <c:axId val="19436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371328"/>
        <c:crosses val="autoZero"/>
        <c:auto val="1"/>
        <c:lblAlgn val="ctr"/>
        <c:lblOffset val="100"/>
        <c:noMultiLvlLbl val="0"/>
      </c:catAx>
      <c:valAx>
        <c:axId val="33537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369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362456730952108"/>
          <c:y val="0.12217789442986289"/>
          <c:w val="0.15316565388565559"/>
          <c:h val="4.166695829687956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190499</xdr:rowOff>
    </xdr:from>
    <xdr:to>
      <xdr:col>18</xdr:col>
      <xdr:colOff>228600</xdr:colOff>
      <xdr:row>38</xdr:row>
      <xdr:rowOff>85724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38AF4B7-F91C-4FC6-9361-5068E2D145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0.35096</cdr:x>
      <cdr:y>0.94809</cdr:y>
    </cdr:from>
    <cdr:to>
      <cdr:x>0.60985</cdr:x>
      <cdr:y>0.98224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33700" y="5288280"/>
          <a:ext cx="216408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Fiscal Year Ending</a:t>
          </a:r>
          <a:r>
            <a:rPr lang="en-US" sz="1100" b="1" baseline="0"/>
            <a:t> September 30</a:t>
          </a:r>
          <a:endParaRPr lang="en-US" sz="1100" b="1"/>
        </a:p>
      </cdr:txBody>
    </cdr:sp>
  </cdr:relSizeAnchor>
  <cdr:relSizeAnchor xmlns:cdr="http://schemas.openxmlformats.org/drawingml/2006/chartDrawing">
    <cdr:from>
      <cdr:x>0.01732</cdr:x>
      <cdr:y>0.2141</cdr:y>
    </cdr:from>
    <cdr:to>
      <cdr:x>0.05378</cdr:x>
      <cdr:y>0.50914</cdr:y>
    </cdr:to>
    <cdr:sp macro="" textlink="">
      <cdr:nvSpPr>
        <cdr:cNvPr id="4" name="TextBox 3"/>
        <cdr:cNvSpPr txBox="1"/>
      </cdr:nvSpPr>
      <cdr:spPr>
        <a:xfrm xmlns:a="http://schemas.openxmlformats.org/drawingml/2006/main" rot="16200000">
          <a:off x="-563880" y="1958340"/>
          <a:ext cx="172212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Total Payment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15240</xdr:rowOff>
    </xdr:from>
    <xdr:to>
      <xdr:col>15</xdr:col>
      <xdr:colOff>209550</xdr:colOff>
      <xdr:row>35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0.35823</cdr:x>
      <cdr:y>0.94198</cdr:y>
    </cdr:from>
    <cdr:to>
      <cdr:x>0.68429</cdr:x>
      <cdr:y>0.98039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40377" y="5124991"/>
          <a:ext cx="2221226" cy="209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Fiscal Year Ending</a:t>
          </a:r>
          <a:r>
            <a:rPr lang="en-US" sz="1100" baseline="0"/>
            <a:t> September 30</a:t>
          </a:r>
          <a:endParaRPr lang="en-US" sz="1100"/>
        </a:p>
      </cdr:txBody>
    </cdr:sp>
  </cdr:relSizeAnchor>
  <cdr:relSizeAnchor xmlns:cdr="http://schemas.openxmlformats.org/drawingml/2006/chartDrawing">
    <cdr:from>
      <cdr:x>0.03247</cdr:x>
      <cdr:y>0.19888</cdr:y>
    </cdr:from>
    <cdr:to>
      <cdr:x>0.07223</cdr:x>
      <cdr:y>0.78291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-1187450" y="2518410"/>
          <a:ext cx="317754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Tax Supported v</a:t>
          </a:r>
          <a:r>
            <a:rPr lang="en-US" sz="1100" baseline="0"/>
            <a:t> Self Supported Annual DS Payments</a:t>
          </a:r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114300</xdr:rowOff>
    </xdr:from>
    <xdr:to>
      <xdr:col>14</xdr:col>
      <xdr:colOff>45720</xdr:colOff>
      <xdr:row>28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335281</xdr:colOff>
      <xdr:row>5</xdr:row>
      <xdr:rowOff>121920</xdr:rowOff>
    </xdr:from>
    <xdr:to>
      <xdr:col>1</xdr:col>
      <xdr:colOff>30456</xdr:colOff>
      <xdr:row>17</xdr:row>
      <xdr:rowOff>68580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 rot="16200000">
          <a:off x="-582941" y="1954542"/>
          <a:ext cx="2141220" cy="30477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/>
            <a:t>Annual Tax Supported Payment</a:t>
          </a:r>
        </a:p>
      </xdr:txBody>
    </xdr:sp>
    <xdr:clientData/>
  </xdr:twoCellAnchor>
  <xdr:twoCellAnchor>
    <xdr:from>
      <xdr:col>6</xdr:col>
      <xdr:colOff>91441</xdr:colOff>
      <xdr:row>26</xdr:row>
      <xdr:rowOff>167640</xdr:rowOff>
    </xdr:from>
    <xdr:to>
      <xdr:col>9</xdr:col>
      <xdr:colOff>403861</xdr:colOff>
      <xdr:row>28</xdr:row>
      <xdr:rowOff>106655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3749041" y="4922520"/>
          <a:ext cx="2141220" cy="30477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/>
            <a:t>Fiscal Year Ending September 30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121919</xdr:colOff>
      <xdr:row>0</xdr:row>
      <xdr:rowOff>144780</xdr:rowOff>
    </xdr:from>
    <xdr:to>
      <xdr:col>15</xdr:col>
      <xdr:colOff>0</xdr:colOff>
      <xdr:row>32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342899</xdr:colOff>
      <xdr:row>7</xdr:row>
      <xdr:rowOff>53340</xdr:rowOff>
    </xdr:from>
    <xdr:to>
      <xdr:col>1</xdr:col>
      <xdr:colOff>38074</xdr:colOff>
      <xdr:row>19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 rot="16200000">
          <a:off x="-575323" y="2251722"/>
          <a:ext cx="2141220" cy="30477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/>
            <a:t>Annual Self Supported Payment</a:t>
          </a:r>
        </a:p>
      </xdr:txBody>
    </xdr:sp>
    <xdr:clientData/>
  </xdr:twoCellAnchor>
  <xdr:twoCellAnchor>
    <xdr:from>
      <xdr:col>5</xdr:col>
      <xdr:colOff>430517</xdr:colOff>
      <xdr:row>30</xdr:row>
      <xdr:rowOff>120027</xdr:rowOff>
    </xdr:from>
    <xdr:to>
      <xdr:col>9</xdr:col>
      <xdr:colOff>133337</xdr:colOff>
      <xdr:row>32</xdr:row>
      <xdr:rowOff>59042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3478517" y="5835027"/>
          <a:ext cx="2141220" cy="32001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/>
            <a:t>Fiscal Year Ending September 30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0</xdr:row>
      <xdr:rowOff>144780</xdr:rowOff>
    </xdr:from>
    <xdr:to>
      <xdr:col>14</xdr:col>
      <xdr:colOff>0</xdr:colOff>
      <xdr:row>28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342899</xdr:colOff>
      <xdr:row>7</xdr:row>
      <xdr:rowOff>53340</xdr:rowOff>
    </xdr:from>
    <xdr:to>
      <xdr:col>1</xdr:col>
      <xdr:colOff>38074</xdr:colOff>
      <xdr:row>19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 rot="16200000">
          <a:off x="-575323" y="2251722"/>
          <a:ext cx="2141220" cy="30477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/>
            <a:t>Annual Self Supported Payment</a:t>
          </a:r>
        </a:p>
      </xdr:txBody>
    </xdr:sp>
    <xdr:clientData/>
  </xdr:twoCellAnchor>
  <xdr:twoCellAnchor>
    <xdr:from>
      <xdr:col>5</xdr:col>
      <xdr:colOff>354317</xdr:colOff>
      <xdr:row>27</xdr:row>
      <xdr:rowOff>72402</xdr:rowOff>
    </xdr:from>
    <xdr:to>
      <xdr:col>9</xdr:col>
      <xdr:colOff>57137</xdr:colOff>
      <xdr:row>29</xdr:row>
      <xdr:rowOff>11417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3402317" y="5010162"/>
          <a:ext cx="2141220" cy="30477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/>
            <a:t>Fiscal Year Ending September 30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A2:EY46"/>
  <sheetViews>
    <sheetView topLeftCell="DW1" workbookViewId="0">
      <selection activeCell="DZ7" sqref="DZ7"/>
    </sheetView>
  </sheetViews>
  <sheetFormatPr defaultColWidth="9.140625" defaultRowHeight="12.75" x14ac:dyDescent="0.2"/>
  <cols>
    <col min="1" max="2" width="5.5703125" style="1" customWidth="1"/>
    <col min="3" max="3" width="11.42578125" style="1" bestFit="1" customWidth="1"/>
    <col min="4" max="4" width="9.5703125" style="1" bestFit="1" customWidth="1"/>
    <col min="5" max="9" width="11.42578125" style="1" customWidth="1"/>
    <col min="10" max="10" width="2.85546875" style="1" customWidth="1"/>
    <col min="11" max="18" width="11.42578125" style="1" customWidth="1"/>
    <col min="19" max="19" width="2.85546875" style="1" customWidth="1"/>
    <col min="20" max="27" width="11.42578125" style="1" customWidth="1"/>
    <col min="28" max="28" width="2.85546875" style="1" customWidth="1"/>
    <col min="29" max="36" width="11.42578125" style="1" customWidth="1"/>
    <col min="37" max="37" width="2.85546875" style="1" customWidth="1"/>
    <col min="38" max="40" width="11.42578125" style="1" customWidth="1"/>
    <col min="41" max="41" width="13.140625" style="1" customWidth="1"/>
    <col min="42" max="43" width="15.5703125" style="1" customWidth="1"/>
    <col min="44" max="45" width="11.42578125" style="1" customWidth="1"/>
    <col min="46" max="46" width="2.85546875" style="1" customWidth="1"/>
    <col min="47" max="54" width="11.42578125" style="1" customWidth="1"/>
    <col min="55" max="55" width="2.85546875" style="1" customWidth="1"/>
    <col min="56" max="58" width="11.42578125" style="1" customWidth="1"/>
    <col min="59" max="59" width="13.140625" style="1" customWidth="1"/>
    <col min="60" max="61" width="11.42578125" style="1" customWidth="1"/>
    <col min="62" max="62" width="2.85546875" style="1" customWidth="1"/>
    <col min="63" max="65" width="11.42578125" style="1" customWidth="1"/>
    <col min="66" max="66" width="13.140625" style="1" customWidth="1"/>
    <col min="67" max="68" width="11.42578125" style="1" customWidth="1"/>
    <col min="69" max="69" width="2.85546875" style="1" customWidth="1"/>
    <col min="70" max="72" width="11.42578125" style="1" customWidth="1"/>
    <col min="73" max="73" width="13.140625" style="1" customWidth="1"/>
    <col min="74" max="75" width="11.42578125" style="1" customWidth="1"/>
    <col min="76" max="76" width="2.85546875" style="1" customWidth="1"/>
    <col min="77" max="79" width="11.42578125" style="1" customWidth="1"/>
    <col min="80" max="80" width="13.140625" style="1" customWidth="1"/>
    <col min="81" max="82" width="11.42578125" style="1" customWidth="1"/>
    <col min="83" max="83" width="2.85546875" style="1" customWidth="1"/>
    <col min="84" max="86" width="11.42578125" style="1" customWidth="1"/>
    <col min="87" max="87" width="13.140625" style="1" customWidth="1"/>
    <col min="88" max="89" width="11.42578125" style="1" customWidth="1"/>
    <col min="90" max="90" width="2.85546875" style="1" customWidth="1"/>
    <col min="91" max="93" width="11.42578125" style="1" customWidth="1"/>
    <col min="94" max="94" width="13.140625" style="1" customWidth="1"/>
    <col min="95" max="96" width="11.42578125" style="1" customWidth="1"/>
    <col min="97" max="97" width="2.85546875" style="1" customWidth="1"/>
    <col min="98" max="100" width="11.42578125" style="1" customWidth="1"/>
    <col min="101" max="101" width="13.140625" style="1" customWidth="1"/>
    <col min="102" max="103" width="11.42578125" style="1" customWidth="1"/>
    <col min="104" max="104" width="2.85546875" style="1" customWidth="1"/>
    <col min="105" max="107" width="11.42578125" style="1" customWidth="1"/>
    <col min="108" max="108" width="13.140625" style="1" customWidth="1"/>
    <col min="109" max="110" width="11.42578125" style="1" customWidth="1"/>
    <col min="111" max="111" width="2.85546875" style="1" customWidth="1"/>
    <col min="112" max="114" width="11.42578125" style="1" customWidth="1"/>
    <col min="115" max="115" width="13.140625" style="1" customWidth="1"/>
    <col min="116" max="117" width="11.42578125" style="1" customWidth="1"/>
    <col min="118" max="118" width="2.85546875" style="1" customWidth="1"/>
    <col min="119" max="121" width="11.42578125" style="1" customWidth="1"/>
    <col min="122" max="122" width="13.140625" style="1" customWidth="1"/>
    <col min="123" max="124" width="11.42578125" style="1" customWidth="1"/>
    <col min="125" max="125" width="2.85546875" style="1" customWidth="1"/>
    <col min="126" max="128" width="11.42578125" style="1" customWidth="1"/>
    <col min="129" max="129" width="13.140625" style="1" customWidth="1"/>
    <col min="130" max="135" width="11.42578125" style="1" customWidth="1"/>
    <col min="136" max="136" width="2.85546875" style="1" customWidth="1"/>
    <col min="137" max="137" width="9.42578125" style="1" bestFit="1" customWidth="1"/>
    <col min="138" max="138" width="13.5703125" style="1" bestFit="1" customWidth="1"/>
    <col min="139" max="139" width="12.42578125" style="1" bestFit="1" customWidth="1"/>
    <col min="140" max="140" width="13.5703125" style="1" bestFit="1" customWidth="1"/>
    <col min="141" max="141" width="2.85546875" style="1" customWidth="1"/>
    <col min="142" max="142" width="9.42578125" style="1" bestFit="1" customWidth="1"/>
    <col min="143" max="143" width="12.5703125" style="1" bestFit="1" customWidth="1"/>
    <col min="144" max="144" width="11.42578125" style="1" bestFit="1" customWidth="1"/>
    <col min="145" max="145" width="12.42578125" style="1" bestFit="1" customWidth="1"/>
    <col min="146" max="146" width="2.85546875" style="1" customWidth="1"/>
    <col min="147" max="147" width="9.42578125" style="1" bestFit="1" customWidth="1"/>
    <col min="148" max="148" width="12.5703125" style="1" bestFit="1" customWidth="1"/>
    <col min="149" max="149" width="11.42578125" style="1" bestFit="1" customWidth="1"/>
    <col min="150" max="150" width="12.42578125" style="1" bestFit="1" customWidth="1"/>
    <col min="151" max="151" width="2.85546875" style="1" customWidth="1"/>
    <col min="152" max="152" width="9.140625" style="1"/>
    <col min="153" max="153" width="13.5703125" style="1" customWidth="1"/>
    <col min="154" max="154" width="11.42578125" style="1" bestFit="1" customWidth="1"/>
    <col min="155" max="155" width="12.42578125" style="1" bestFit="1" customWidth="1"/>
    <col min="156" max="16384" width="9.140625" style="1"/>
  </cols>
  <sheetData>
    <row r="2" spans="1:155" x14ac:dyDescent="0.2">
      <c r="B2" s="40" t="s">
        <v>16</v>
      </c>
    </row>
    <row r="3" spans="1:155" x14ac:dyDescent="0.2">
      <c r="B3" s="40" t="s">
        <v>7</v>
      </c>
    </row>
    <row r="4" spans="1:155" x14ac:dyDescent="0.2">
      <c r="AP4" s="129" t="s">
        <v>204</v>
      </c>
      <c r="AQ4" s="129"/>
    </row>
    <row r="5" spans="1:155" x14ac:dyDescent="0.2">
      <c r="K5" s="24" t="s">
        <v>115</v>
      </c>
      <c r="L5" s="93">
        <v>0.75</v>
      </c>
      <c r="T5" s="24" t="s">
        <v>115</v>
      </c>
      <c r="U5" s="93">
        <v>0.66669999999999996</v>
      </c>
      <c r="AC5" s="24" t="s">
        <v>115</v>
      </c>
      <c r="AD5" s="93">
        <v>1</v>
      </c>
      <c r="AL5" s="24" t="s">
        <v>115</v>
      </c>
      <c r="AM5" s="93"/>
      <c r="AP5" s="129" t="s">
        <v>212</v>
      </c>
      <c r="AQ5" s="129"/>
      <c r="AU5" s="24" t="s">
        <v>115</v>
      </c>
      <c r="AV5" s="93">
        <v>0.28999999999999998</v>
      </c>
      <c r="BD5" s="24" t="s">
        <v>115</v>
      </c>
      <c r="BE5" s="93">
        <v>0</v>
      </c>
      <c r="BF5" s="1" t="s">
        <v>235</v>
      </c>
      <c r="BK5" s="24" t="s">
        <v>115</v>
      </c>
      <c r="BL5" s="93">
        <v>0</v>
      </c>
      <c r="BM5" s="1" t="s">
        <v>236</v>
      </c>
      <c r="BR5" s="24" t="s">
        <v>115</v>
      </c>
      <c r="BS5" s="93">
        <v>0</v>
      </c>
      <c r="BT5" s="1" t="s">
        <v>235</v>
      </c>
      <c r="BY5" s="24" t="s">
        <v>115</v>
      </c>
      <c r="BZ5" s="93">
        <v>0</v>
      </c>
      <c r="CA5" s="1" t="s">
        <v>236</v>
      </c>
      <c r="CF5" s="24" t="s">
        <v>115</v>
      </c>
      <c r="CG5" s="93">
        <v>0</v>
      </c>
      <c r="CH5" s="1" t="s">
        <v>235</v>
      </c>
      <c r="CM5" s="24" t="s">
        <v>115</v>
      </c>
      <c r="CN5" s="93">
        <v>0</v>
      </c>
      <c r="CO5" s="1" t="s">
        <v>236</v>
      </c>
      <c r="CT5" s="24" t="s">
        <v>115</v>
      </c>
      <c r="CU5" s="93">
        <v>0</v>
      </c>
      <c r="CV5" s="1" t="s">
        <v>236</v>
      </c>
      <c r="DA5" s="24" t="s">
        <v>115</v>
      </c>
      <c r="DB5" s="93">
        <v>0</v>
      </c>
      <c r="DC5" s="1" t="s">
        <v>236</v>
      </c>
      <c r="DH5" s="24" t="s">
        <v>115</v>
      </c>
      <c r="DI5" s="93">
        <v>0</v>
      </c>
      <c r="DJ5" s="1" t="s">
        <v>236</v>
      </c>
      <c r="DO5" s="24" t="s">
        <v>115</v>
      </c>
      <c r="DP5" s="93">
        <v>0</v>
      </c>
      <c r="DQ5" s="1" t="s">
        <v>236</v>
      </c>
      <c r="DV5" s="24" t="s">
        <v>115</v>
      </c>
      <c r="DW5" s="93" t="s">
        <v>293</v>
      </c>
    </row>
    <row r="6" spans="1:155" x14ac:dyDescent="0.2">
      <c r="C6" s="92"/>
      <c r="K6" s="5" t="s">
        <v>120</v>
      </c>
      <c r="L6" s="92">
        <v>0.25</v>
      </c>
      <c r="T6" s="5" t="s">
        <v>120</v>
      </c>
      <c r="U6" s="92">
        <v>0.33329999999999999</v>
      </c>
      <c r="AC6" s="5" t="s">
        <v>120</v>
      </c>
      <c r="AD6" s="92">
        <v>0</v>
      </c>
      <c r="AL6" s="5" t="s">
        <v>209</v>
      </c>
      <c r="AM6" s="92"/>
      <c r="AP6" s="129" t="s">
        <v>205</v>
      </c>
      <c r="AQ6" s="129"/>
      <c r="AU6" s="5" t="s">
        <v>120</v>
      </c>
      <c r="AV6" s="92">
        <v>0.71</v>
      </c>
      <c r="BD6" s="5" t="s">
        <v>120</v>
      </c>
      <c r="BE6" s="92">
        <v>1</v>
      </c>
      <c r="BK6" s="5" t="s">
        <v>120</v>
      </c>
      <c r="BL6" s="92">
        <v>1</v>
      </c>
      <c r="BR6" s="5" t="s">
        <v>120</v>
      </c>
      <c r="BS6" s="92">
        <v>1</v>
      </c>
      <c r="BY6" s="5" t="s">
        <v>120</v>
      </c>
      <c r="BZ6" s="92">
        <v>1</v>
      </c>
      <c r="CF6" s="5" t="s">
        <v>120</v>
      </c>
      <c r="CG6" s="92">
        <v>1</v>
      </c>
      <c r="CM6" s="5" t="s">
        <v>120</v>
      </c>
      <c r="CN6" s="92">
        <v>1</v>
      </c>
      <c r="CT6" s="5" t="s">
        <v>120</v>
      </c>
      <c r="CU6" s="92">
        <v>1</v>
      </c>
      <c r="DA6" s="5" t="s">
        <v>120</v>
      </c>
      <c r="DB6" s="92">
        <v>1</v>
      </c>
      <c r="DH6" s="5" t="s">
        <v>120</v>
      </c>
      <c r="DI6" s="92">
        <v>1</v>
      </c>
      <c r="DO6" s="5" t="s">
        <v>120</v>
      </c>
      <c r="DP6" s="92">
        <v>1</v>
      </c>
      <c r="DV6" s="5" t="s">
        <v>120</v>
      </c>
      <c r="DW6" s="92" t="s">
        <v>293</v>
      </c>
      <c r="DZ6" s="160">
        <f>DY11*0.58</f>
        <v>631669.74659999995</v>
      </c>
    </row>
    <row r="7" spans="1:155" x14ac:dyDescent="0.2">
      <c r="C7" s="1" t="s">
        <v>11</v>
      </c>
      <c r="K7" s="1" t="s">
        <v>123</v>
      </c>
      <c r="T7" s="1" t="s">
        <v>148</v>
      </c>
      <c r="AC7" s="1" t="s">
        <v>191</v>
      </c>
      <c r="AL7" s="1" t="s">
        <v>208</v>
      </c>
      <c r="AP7" s="129" t="s">
        <v>206</v>
      </c>
      <c r="AQ7" s="129"/>
      <c r="AU7" s="1" t="s">
        <v>208</v>
      </c>
      <c r="BD7" s="1" t="s">
        <v>237</v>
      </c>
      <c r="BK7" s="1" t="s">
        <v>237</v>
      </c>
      <c r="BR7" s="1" t="s">
        <v>294</v>
      </c>
      <c r="BY7" s="1" t="s">
        <v>294</v>
      </c>
      <c r="CF7" s="1" t="s">
        <v>296</v>
      </c>
      <c r="CM7" s="1" t="s">
        <v>296</v>
      </c>
      <c r="CT7" s="1" t="s">
        <v>297</v>
      </c>
      <c r="DA7" s="1" t="s">
        <v>297</v>
      </c>
      <c r="DH7" s="1" t="s">
        <v>297</v>
      </c>
      <c r="DO7" s="1" t="s">
        <v>297</v>
      </c>
      <c r="DV7" s="1" t="s">
        <v>295</v>
      </c>
    </row>
    <row r="8" spans="1:155" x14ac:dyDescent="0.2">
      <c r="B8" s="10"/>
      <c r="C8" s="21"/>
      <c r="D8" s="10"/>
      <c r="E8" s="10"/>
      <c r="F8" s="176" t="s">
        <v>9</v>
      </c>
      <c r="G8" s="176"/>
      <c r="H8" s="177" t="s">
        <v>52</v>
      </c>
      <c r="I8" s="177"/>
      <c r="J8" s="5"/>
      <c r="K8" s="5"/>
      <c r="L8" s="21"/>
      <c r="M8" s="10"/>
      <c r="N8" s="10"/>
      <c r="O8" s="1" t="s">
        <v>116</v>
      </c>
      <c r="P8" s="92">
        <v>0.25</v>
      </c>
      <c r="Q8" s="24" t="s">
        <v>115</v>
      </c>
      <c r="R8" s="93">
        <v>0.75</v>
      </c>
      <c r="S8" s="93"/>
      <c r="T8" s="5"/>
      <c r="U8" s="21"/>
      <c r="V8" s="10"/>
      <c r="W8" s="10"/>
      <c r="X8" s="1" t="s">
        <v>116</v>
      </c>
      <c r="Y8" s="92">
        <v>0.33329999999999999</v>
      </c>
      <c r="Z8" s="24" t="s">
        <v>115</v>
      </c>
      <c r="AA8" s="93">
        <v>0.66669999999999996</v>
      </c>
      <c r="AB8" s="93"/>
      <c r="AC8" s="5"/>
      <c r="AD8" s="21"/>
      <c r="AE8" s="10"/>
      <c r="AF8" s="10"/>
      <c r="AG8" s="1" t="s">
        <v>116</v>
      </c>
      <c r="AH8" s="92">
        <f>+AD6</f>
        <v>0</v>
      </c>
      <c r="AI8" s="24" t="s">
        <v>115</v>
      </c>
      <c r="AJ8" s="93">
        <f>+AD5</f>
        <v>1</v>
      </c>
      <c r="AK8" s="93"/>
      <c r="AL8" s="5"/>
      <c r="AM8" s="21"/>
      <c r="AN8" s="10"/>
      <c r="AO8" s="10"/>
      <c r="AP8" s="129" t="s">
        <v>207</v>
      </c>
      <c r="AQ8" s="136"/>
      <c r="AR8" s="24" t="s">
        <v>115</v>
      </c>
      <c r="AS8" s="93"/>
      <c r="AT8" s="93"/>
      <c r="AU8" s="5"/>
      <c r="AV8" s="21"/>
      <c r="AW8" s="10"/>
      <c r="AX8" s="10"/>
      <c r="AY8" s="1" t="s">
        <v>116</v>
      </c>
      <c r="AZ8" s="92">
        <v>0.71</v>
      </c>
      <c r="BA8" s="24" t="s">
        <v>115</v>
      </c>
      <c r="BB8" s="93">
        <v>0.28999999999999998</v>
      </c>
      <c r="BC8" s="93"/>
      <c r="BD8" s="5"/>
      <c r="BE8" s="21"/>
      <c r="BF8" s="10"/>
      <c r="BG8" s="10"/>
      <c r="BH8" s="148" t="s">
        <v>116</v>
      </c>
      <c r="BI8" s="149"/>
      <c r="BJ8" s="93"/>
      <c r="BK8" s="5"/>
      <c r="BL8" s="21"/>
      <c r="BM8" s="10"/>
      <c r="BN8" s="10"/>
      <c r="BO8" s="148" t="s">
        <v>116</v>
      </c>
      <c r="BP8" s="149"/>
      <c r="BQ8" s="93"/>
      <c r="BR8" s="5"/>
      <c r="BS8" s="21"/>
      <c r="BT8" s="10"/>
      <c r="BU8" s="10"/>
      <c r="BV8" s="148" t="s">
        <v>116</v>
      </c>
      <c r="BW8" s="149"/>
      <c r="BX8" s="93"/>
      <c r="BY8" s="5"/>
      <c r="BZ8" s="21"/>
      <c r="CA8" s="10"/>
      <c r="CB8" s="10"/>
      <c r="CC8" s="148" t="s">
        <v>116</v>
      </c>
      <c r="CD8" s="149"/>
      <c r="CE8" s="93"/>
      <c r="CF8" s="5"/>
      <c r="CG8" s="21"/>
      <c r="CH8" s="10"/>
      <c r="CI8" s="10"/>
      <c r="CJ8" s="148" t="s">
        <v>116</v>
      </c>
      <c r="CK8" s="149"/>
      <c r="CL8" s="93"/>
      <c r="CM8" s="5"/>
      <c r="CN8" s="21"/>
      <c r="CO8" s="10"/>
      <c r="CP8" s="10"/>
      <c r="CQ8" s="148" t="s">
        <v>116</v>
      </c>
      <c r="CR8" s="149"/>
      <c r="CS8" s="93"/>
      <c r="CT8" s="5"/>
      <c r="CU8" s="21"/>
      <c r="CV8" s="10"/>
      <c r="CW8" s="10"/>
      <c r="CX8" s="148" t="s">
        <v>116</v>
      </c>
      <c r="CY8" s="149"/>
      <c r="CZ8" s="93"/>
      <c r="DA8" s="5"/>
      <c r="DB8" s="21"/>
      <c r="DC8" s="10"/>
      <c r="DD8" s="10"/>
      <c r="DE8" s="148" t="s">
        <v>116</v>
      </c>
      <c r="DF8" s="149"/>
      <c r="DG8" s="93"/>
      <c r="DH8" s="5"/>
      <c r="DI8" s="21"/>
      <c r="DJ8" s="10"/>
      <c r="DK8" s="10"/>
      <c r="DL8" s="148" t="s">
        <v>116</v>
      </c>
      <c r="DM8" s="149"/>
      <c r="DN8" s="93"/>
      <c r="DO8" s="5"/>
      <c r="DP8" s="21"/>
      <c r="DQ8" s="10"/>
      <c r="DR8" s="10"/>
      <c r="DS8" s="148" t="s">
        <v>116</v>
      </c>
      <c r="DT8" s="149"/>
      <c r="DU8" s="93"/>
      <c r="DV8" s="5"/>
      <c r="DW8" s="21"/>
      <c r="DX8" s="10"/>
      <c r="DY8" s="10"/>
      <c r="DZ8" s="148" t="s">
        <v>116</v>
      </c>
      <c r="EA8" s="149"/>
      <c r="EB8" s="149"/>
      <c r="EC8" s="24" t="s">
        <v>298</v>
      </c>
      <c r="ED8" s="93"/>
      <c r="EE8" s="93"/>
      <c r="EF8" s="93"/>
      <c r="EG8" s="84"/>
      <c r="EH8" s="175" t="s">
        <v>6</v>
      </c>
      <c r="EI8" s="175"/>
      <c r="EJ8" s="175"/>
      <c r="EM8" s="176" t="s">
        <v>6</v>
      </c>
      <c r="EN8" s="176"/>
      <c r="EO8" s="176"/>
      <c r="EQ8" s="129"/>
      <c r="ER8" s="178" t="s">
        <v>6</v>
      </c>
      <c r="ES8" s="178"/>
      <c r="ET8" s="178"/>
      <c r="EV8" s="24"/>
      <c r="EW8" s="180" t="s">
        <v>6</v>
      </c>
      <c r="EX8" s="180"/>
      <c r="EY8" s="180"/>
    </row>
    <row r="9" spans="1:155" x14ac:dyDescent="0.2">
      <c r="A9" s="3"/>
      <c r="B9" s="11" t="s">
        <v>0</v>
      </c>
      <c r="C9" s="172" t="s">
        <v>12</v>
      </c>
      <c r="D9" s="172"/>
      <c r="E9" s="172"/>
      <c r="F9" s="95">
        <v>0</v>
      </c>
      <c r="G9" s="16"/>
      <c r="H9" s="82">
        <v>1</v>
      </c>
      <c r="I9" s="24"/>
      <c r="J9" s="8"/>
      <c r="K9" s="11" t="s">
        <v>0</v>
      </c>
      <c r="L9" s="172" t="s">
        <v>121</v>
      </c>
      <c r="M9" s="172"/>
      <c r="N9" s="172"/>
      <c r="O9" s="16" t="s">
        <v>122</v>
      </c>
      <c r="P9" s="16"/>
      <c r="Q9" s="82" t="s">
        <v>122</v>
      </c>
      <c r="R9" s="82"/>
      <c r="S9" s="82"/>
      <c r="T9" s="11" t="s">
        <v>0</v>
      </c>
      <c r="U9" s="172" t="s">
        <v>146</v>
      </c>
      <c r="V9" s="172"/>
      <c r="W9" s="172"/>
      <c r="X9" s="16" t="s">
        <v>147</v>
      </c>
      <c r="Y9" s="16"/>
      <c r="Z9" s="82" t="s">
        <v>147</v>
      </c>
      <c r="AA9" s="82"/>
      <c r="AB9" s="82"/>
      <c r="AC9" s="11" t="s">
        <v>0</v>
      </c>
      <c r="AD9" s="172" t="s">
        <v>192</v>
      </c>
      <c r="AE9" s="172"/>
      <c r="AF9" s="172"/>
      <c r="AG9" s="16" t="s">
        <v>200</v>
      </c>
      <c r="AH9" s="16"/>
      <c r="AI9" s="82" t="s">
        <v>200</v>
      </c>
      <c r="AJ9" s="82"/>
      <c r="AK9" s="82"/>
      <c r="AL9" s="11" t="s">
        <v>0</v>
      </c>
      <c r="AM9" s="172" t="s">
        <v>202</v>
      </c>
      <c r="AN9" s="172"/>
      <c r="AO9" s="172"/>
      <c r="AP9" s="137" t="s">
        <v>203</v>
      </c>
      <c r="AQ9" s="137"/>
      <c r="AR9" s="82" t="s">
        <v>203</v>
      </c>
      <c r="AS9" s="82"/>
      <c r="AT9" s="82"/>
      <c r="AU9" s="11" t="s">
        <v>0</v>
      </c>
      <c r="AV9" s="172" t="s">
        <v>226</v>
      </c>
      <c r="AW9" s="172"/>
      <c r="AX9" s="172"/>
      <c r="AY9" s="16"/>
      <c r="AZ9" s="16"/>
      <c r="BA9" s="82"/>
      <c r="BB9" s="82"/>
      <c r="BC9" s="82"/>
      <c r="BD9" s="11" t="s">
        <v>0</v>
      </c>
      <c r="BE9" s="172" t="s">
        <v>233</v>
      </c>
      <c r="BF9" s="172"/>
      <c r="BG9" s="172"/>
      <c r="BH9" s="150"/>
      <c r="BI9" s="150"/>
      <c r="BJ9" s="82"/>
      <c r="BK9" s="11" t="s">
        <v>0</v>
      </c>
      <c r="BL9" s="172" t="s">
        <v>234</v>
      </c>
      <c r="BM9" s="172"/>
      <c r="BN9" s="172"/>
      <c r="BO9" s="150"/>
      <c r="BP9" s="150"/>
      <c r="BQ9" s="82"/>
      <c r="BR9" s="11" t="s">
        <v>0</v>
      </c>
      <c r="BS9" s="172" t="s">
        <v>252</v>
      </c>
      <c r="BT9" s="172"/>
      <c r="BU9" s="172"/>
      <c r="BV9" s="150"/>
      <c r="BW9" s="150"/>
      <c r="BX9" s="82"/>
      <c r="BY9" s="11" t="s">
        <v>0</v>
      </c>
      <c r="BZ9" s="172" t="s">
        <v>251</v>
      </c>
      <c r="CA9" s="172"/>
      <c r="CB9" s="172"/>
      <c r="CC9" s="150"/>
      <c r="CD9" s="150"/>
      <c r="CE9" s="82"/>
      <c r="CF9" s="11" t="s">
        <v>0</v>
      </c>
      <c r="CG9" s="172" t="s">
        <v>262</v>
      </c>
      <c r="CH9" s="172"/>
      <c r="CI9" s="172"/>
      <c r="CJ9" s="150"/>
      <c r="CK9" s="150"/>
      <c r="CL9" s="82"/>
      <c r="CM9" s="11" t="s">
        <v>0</v>
      </c>
      <c r="CN9" s="172" t="s">
        <v>263</v>
      </c>
      <c r="CO9" s="172"/>
      <c r="CP9" s="172"/>
      <c r="CQ9" s="150"/>
      <c r="CR9" s="150"/>
      <c r="CS9" s="82"/>
      <c r="CT9" s="11" t="s">
        <v>0</v>
      </c>
      <c r="CU9" s="172" t="s">
        <v>268</v>
      </c>
      <c r="CV9" s="172"/>
      <c r="CW9" s="172"/>
      <c r="CX9" s="150"/>
      <c r="CY9" s="150"/>
      <c r="CZ9" s="82"/>
      <c r="DA9" s="11" t="s">
        <v>0</v>
      </c>
      <c r="DB9" s="172" t="s">
        <v>269</v>
      </c>
      <c r="DC9" s="172"/>
      <c r="DD9" s="172"/>
      <c r="DE9" s="150"/>
      <c r="DF9" s="150"/>
      <c r="DG9" s="82"/>
      <c r="DH9" s="11" t="s">
        <v>0</v>
      </c>
      <c r="DI9" s="172" t="s">
        <v>270</v>
      </c>
      <c r="DJ9" s="172"/>
      <c r="DK9" s="172"/>
      <c r="DL9" s="150"/>
      <c r="DM9" s="150"/>
      <c r="DN9" s="82"/>
      <c r="DO9" s="11" t="s">
        <v>0</v>
      </c>
      <c r="DP9" s="172" t="s">
        <v>271</v>
      </c>
      <c r="DQ9" s="172"/>
      <c r="DR9" s="172"/>
      <c r="DS9" s="150"/>
      <c r="DT9" s="150"/>
      <c r="DU9" s="82"/>
      <c r="DV9" s="11" t="s">
        <v>0</v>
      </c>
      <c r="DW9" s="172" t="s">
        <v>272</v>
      </c>
      <c r="DX9" s="172"/>
      <c r="DY9" s="172"/>
      <c r="DZ9" s="150"/>
      <c r="EA9" s="150"/>
      <c r="EB9" s="150"/>
      <c r="EC9" s="82"/>
      <c r="ED9" s="82"/>
      <c r="EE9" s="82"/>
      <c r="EF9" s="82"/>
      <c r="EG9" s="86" t="s">
        <v>0</v>
      </c>
      <c r="EH9" s="173" t="s">
        <v>13</v>
      </c>
      <c r="EI9" s="173"/>
      <c r="EJ9" s="173"/>
      <c r="EL9" s="8" t="s">
        <v>0</v>
      </c>
      <c r="EM9" s="174" t="s">
        <v>14</v>
      </c>
      <c r="EN9" s="174"/>
      <c r="EO9" s="174"/>
      <c r="EQ9" s="130" t="s">
        <v>0</v>
      </c>
      <c r="ER9" s="179" t="s">
        <v>211</v>
      </c>
      <c r="ES9" s="179"/>
      <c r="ET9" s="179"/>
      <c r="EV9" s="25" t="s">
        <v>0</v>
      </c>
      <c r="EW9" s="181" t="s">
        <v>15</v>
      </c>
      <c r="EX9" s="181"/>
      <c r="EY9" s="181"/>
    </row>
    <row r="10" spans="1:155" x14ac:dyDescent="0.2">
      <c r="A10" s="4"/>
      <c r="B10" s="14">
        <v>41912</v>
      </c>
      <c r="C10" s="83" t="s">
        <v>5</v>
      </c>
      <c r="D10" s="83" t="s">
        <v>4</v>
      </c>
      <c r="E10" s="83" t="s">
        <v>8</v>
      </c>
      <c r="F10" s="15" t="s">
        <v>10</v>
      </c>
      <c r="G10" s="15" t="s">
        <v>4</v>
      </c>
      <c r="H10" s="27" t="s">
        <v>5</v>
      </c>
      <c r="I10" s="27" t="s">
        <v>4</v>
      </c>
      <c r="J10" s="8"/>
      <c r="K10" s="14">
        <v>41912</v>
      </c>
      <c r="L10" s="83" t="s">
        <v>5</v>
      </c>
      <c r="M10" s="83" t="s">
        <v>4</v>
      </c>
      <c r="N10" s="83" t="s">
        <v>8</v>
      </c>
      <c r="O10" s="15" t="s">
        <v>10</v>
      </c>
      <c r="P10" s="15" t="s">
        <v>4</v>
      </c>
      <c r="Q10" s="80" t="s">
        <v>5</v>
      </c>
      <c r="R10" s="80" t="s">
        <v>4</v>
      </c>
      <c r="S10" s="25"/>
      <c r="T10" s="14">
        <v>41912</v>
      </c>
      <c r="U10" s="83" t="s">
        <v>5</v>
      </c>
      <c r="V10" s="83" t="s">
        <v>4</v>
      </c>
      <c r="W10" s="83" t="s">
        <v>8</v>
      </c>
      <c r="X10" s="15" t="s">
        <v>10</v>
      </c>
      <c r="Y10" s="15" t="s">
        <v>4</v>
      </c>
      <c r="Z10" s="80" t="s">
        <v>5</v>
      </c>
      <c r="AA10" s="80" t="s">
        <v>4</v>
      </c>
      <c r="AB10" s="25"/>
      <c r="AC10" s="14">
        <v>41912</v>
      </c>
      <c r="AD10" s="83" t="s">
        <v>5</v>
      </c>
      <c r="AE10" s="83" t="s">
        <v>4</v>
      </c>
      <c r="AF10" s="83" t="s">
        <v>8</v>
      </c>
      <c r="AG10" s="15" t="s">
        <v>10</v>
      </c>
      <c r="AH10" s="15" t="s">
        <v>4</v>
      </c>
      <c r="AI10" s="80" t="s">
        <v>5</v>
      </c>
      <c r="AJ10" s="80" t="s">
        <v>4</v>
      </c>
      <c r="AK10" s="25"/>
      <c r="AL10" s="14">
        <v>41912</v>
      </c>
      <c r="AM10" s="83" t="s">
        <v>5</v>
      </c>
      <c r="AN10" s="83" t="s">
        <v>4</v>
      </c>
      <c r="AO10" s="83" t="s">
        <v>8</v>
      </c>
      <c r="AP10" s="132" t="s">
        <v>10</v>
      </c>
      <c r="AQ10" s="132" t="s">
        <v>4</v>
      </c>
      <c r="AR10" s="80" t="s">
        <v>5</v>
      </c>
      <c r="AS10" s="80" t="s">
        <v>4</v>
      </c>
      <c r="AT10" s="25"/>
      <c r="AU10" s="14">
        <v>41912</v>
      </c>
      <c r="AV10" s="83" t="s">
        <v>5</v>
      </c>
      <c r="AW10" s="83" t="s">
        <v>4</v>
      </c>
      <c r="AX10" s="83" t="s">
        <v>8</v>
      </c>
      <c r="AY10" s="15" t="s">
        <v>10</v>
      </c>
      <c r="AZ10" s="15" t="s">
        <v>4</v>
      </c>
      <c r="BA10" s="80" t="s">
        <v>5</v>
      </c>
      <c r="BB10" s="80" t="s">
        <v>4</v>
      </c>
      <c r="BC10" s="25"/>
      <c r="BD10" s="14">
        <v>41912</v>
      </c>
      <c r="BE10" s="83" t="s">
        <v>5</v>
      </c>
      <c r="BF10" s="83" t="s">
        <v>4</v>
      </c>
      <c r="BG10" s="83" t="s">
        <v>8</v>
      </c>
      <c r="BH10" s="151" t="s">
        <v>5</v>
      </c>
      <c r="BI10" s="151" t="s">
        <v>4</v>
      </c>
      <c r="BJ10" s="25"/>
      <c r="BK10" s="14">
        <v>41912</v>
      </c>
      <c r="BL10" s="83" t="s">
        <v>5</v>
      </c>
      <c r="BM10" s="83" t="s">
        <v>4</v>
      </c>
      <c r="BN10" s="83" t="s">
        <v>8</v>
      </c>
      <c r="BO10" s="151" t="s">
        <v>5</v>
      </c>
      <c r="BP10" s="151" t="s">
        <v>4</v>
      </c>
      <c r="BQ10" s="25"/>
      <c r="BR10" s="14">
        <v>41912</v>
      </c>
      <c r="BS10" s="83" t="s">
        <v>5</v>
      </c>
      <c r="BT10" s="83" t="s">
        <v>4</v>
      </c>
      <c r="BU10" s="83" t="s">
        <v>8</v>
      </c>
      <c r="BV10" s="151" t="s">
        <v>5</v>
      </c>
      <c r="BW10" s="151" t="s">
        <v>4</v>
      </c>
      <c r="BX10" s="25"/>
      <c r="BY10" s="14">
        <v>41912</v>
      </c>
      <c r="BZ10" s="83" t="s">
        <v>5</v>
      </c>
      <c r="CA10" s="83" t="s">
        <v>4</v>
      </c>
      <c r="CB10" s="83" t="s">
        <v>8</v>
      </c>
      <c r="CC10" s="151" t="s">
        <v>5</v>
      </c>
      <c r="CD10" s="151" t="s">
        <v>4</v>
      </c>
      <c r="CE10" s="25"/>
      <c r="CF10" s="14">
        <v>41912</v>
      </c>
      <c r="CG10" s="83" t="s">
        <v>5</v>
      </c>
      <c r="CH10" s="83" t="s">
        <v>4</v>
      </c>
      <c r="CI10" s="83" t="s">
        <v>8</v>
      </c>
      <c r="CJ10" s="151" t="s">
        <v>5</v>
      </c>
      <c r="CK10" s="151" t="s">
        <v>4</v>
      </c>
      <c r="CL10" s="25"/>
      <c r="CM10" s="14">
        <v>41912</v>
      </c>
      <c r="CN10" s="83" t="s">
        <v>5</v>
      </c>
      <c r="CO10" s="83" t="s">
        <v>4</v>
      </c>
      <c r="CP10" s="83" t="s">
        <v>8</v>
      </c>
      <c r="CQ10" s="151" t="s">
        <v>5</v>
      </c>
      <c r="CR10" s="151" t="s">
        <v>4</v>
      </c>
      <c r="CS10" s="25"/>
      <c r="CT10" s="14">
        <v>41912</v>
      </c>
      <c r="CU10" s="83" t="s">
        <v>5</v>
      </c>
      <c r="CV10" s="83" t="s">
        <v>4</v>
      </c>
      <c r="CW10" s="83" t="s">
        <v>8</v>
      </c>
      <c r="CX10" s="151" t="s">
        <v>5</v>
      </c>
      <c r="CY10" s="151" t="s">
        <v>4</v>
      </c>
      <c r="CZ10" s="25"/>
      <c r="DA10" s="14">
        <v>41912</v>
      </c>
      <c r="DB10" s="83" t="s">
        <v>5</v>
      </c>
      <c r="DC10" s="83" t="s">
        <v>4</v>
      </c>
      <c r="DD10" s="83" t="s">
        <v>8</v>
      </c>
      <c r="DE10" s="151" t="s">
        <v>5</v>
      </c>
      <c r="DF10" s="151" t="s">
        <v>4</v>
      </c>
      <c r="DG10" s="25"/>
      <c r="DH10" s="14">
        <v>41912</v>
      </c>
      <c r="DI10" s="83" t="s">
        <v>5</v>
      </c>
      <c r="DJ10" s="83" t="s">
        <v>4</v>
      </c>
      <c r="DK10" s="83" t="s">
        <v>8</v>
      </c>
      <c r="DL10" s="151" t="s">
        <v>5</v>
      </c>
      <c r="DM10" s="151" t="s">
        <v>4</v>
      </c>
      <c r="DN10" s="25"/>
      <c r="DO10" s="14">
        <v>41912</v>
      </c>
      <c r="DP10" s="83" t="s">
        <v>5</v>
      </c>
      <c r="DQ10" s="83" t="s">
        <v>4</v>
      </c>
      <c r="DR10" s="83" t="s">
        <v>8</v>
      </c>
      <c r="DS10" s="151" t="s">
        <v>5</v>
      </c>
      <c r="DT10" s="151" t="s">
        <v>4</v>
      </c>
      <c r="DU10" s="25"/>
      <c r="DV10" s="14">
        <v>41912</v>
      </c>
      <c r="DW10" s="83" t="s">
        <v>5</v>
      </c>
      <c r="DX10" s="83" t="s">
        <v>4</v>
      </c>
      <c r="DY10" s="83" t="s">
        <v>8</v>
      </c>
      <c r="DZ10" s="151" t="s">
        <v>5</v>
      </c>
      <c r="EA10" s="151" t="s">
        <v>4</v>
      </c>
      <c r="EB10" s="151" t="s">
        <v>8</v>
      </c>
      <c r="EC10" s="80" t="s">
        <v>5</v>
      </c>
      <c r="ED10" s="80" t="s">
        <v>4</v>
      </c>
      <c r="EE10" s="80" t="s">
        <v>8</v>
      </c>
      <c r="EF10" s="25"/>
      <c r="EG10" s="87">
        <v>41912</v>
      </c>
      <c r="EH10" s="88" t="s">
        <v>5</v>
      </c>
      <c r="EI10" s="88" t="s">
        <v>4</v>
      </c>
      <c r="EJ10" s="88" t="s">
        <v>8</v>
      </c>
      <c r="EL10" s="22">
        <v>41912</v>
      </c>
      <c r="EM10" s="15" t="s">
        <v>5</v>
      </c>
      <c r="EN10" s="15" t="s">
        <v>4</v>
      </c>
      <c r="EO10" s="15" t="s">
        <v>8</v>
      </c>
      <c r="EQ10" s="131">
        <v>41912</v>
      </c>
      <c r="ER10" s="132" t="s">
        <v>5</v>
      </c>
      <c r="ES10" s="132" t="s">
        <v>4</v>
      </c>
      <c r="ET10" s="132" t="s">
        <v>8</v>
      </c>
      <c r="EV10" s="26">
        <v>41912</v>
      </c>
      <c r="EW10" s="27" t="s">
        <v>5</v>
      </c>
      <c r="EX10" s="27" t="s">
        <v>4</v>
      </c>
      <c r="EY10" s="27" t="s">
        <v>8</v>
      </c>
    </row>
    <row r="11" spans="1:155" x14ac:dyDescent="0.2">
      <c r="A11" s="3"/>
      <c r="B11" s="11">
        <v>2025</v>
      </c>
      <c r="C11" s="12">
        <v>0</v>
      </c>
      <c r="D11" s="12">
        <v>0</v>
      </c>
      <c r="E11" s="12">
        <f t="shared" ref="E11:E30" si="0">SUM(C11:D11)</f>
        <v>0</v>
      </c>
      <c r="F11" s="6">
        <f t="shared" ref="F11:F30" si="1">+C11*$F$9</f>
        <v>0</v>
      </c>
      <c r="G11" s="6">
        <f t="shared" ref="G11:G30" si="2">+D11*$F$9</f>
        <v>0</v>
      </c>
      <c r="H11" s="28">
        <f t="shared" ref="H11:H30" si="3">+C11*$H$9</f>
        <v>0</v>
      </c>
      <c r="I11" s="28">
        <f t="shared" ref="I11:I30" si="4">+D11*$H$9</f>
        <v>0</v>
      </c>
      <c r="J11" s="6"/>
      <c r="K11" s="11">
        <v>2025</v>
      </c>
      <c r="L11" s="12">
        <v>155000</v>
      </c>
      <c r="M11" s="12">
        <v>70787.5</v>
      </c>
      <c r="N11" s="12">
        <f t="shared" ref="N11:N30" si="5">SUM(L11:M11)</f>
        <v>225787.5</v>
      </c>
      <c r="O11" s="6">
        <f t="shared" ref="O11:O30" si="6">+L11*$L$6</f>
        <v>38750</v>
      </c>
      <c r="P11" s="6">
        <f t="shared" ref="P11:P30" si="7">+M11*$L$6</f>
        <v>17696.875</v>
      </c>
      <c r="Q11" s="28">
        <f t="shared" ref="Q11:Q30" si="8">+L11*$L$5</f>
        <v>116250</v>
      </c>
      <c r="R11" s="28">
        <f t="shared" ref="R11:R30" si="9">+M11*$L$5</f>
        <v>53090.625</v>
      </c>
      <c r="S11" s="28"/>
      <c r="T11" s="11">
        <v>2025</v>
      </c>
      <c r="U11" s="12">
        <v>265000</v>
      </c>
      <c r="V11" s="12">
        <v>107750</v>
      </c>
      <c r="W11" s="12">
        <f t="shared" ref="W11:W30" si="10">SUM(U11:V11)</f>
        <v>372750</v>
      </c>
      <c r="X11" s="6">
        <f t="shared" ref="X11:X30" si="11">+U11*$Y$8</f>
        <v>88324.5</v>
      </c>
      <c r="Y11" s="6">
        <f t="shared" ref="Y11:Y30" si="12">+V11*$Y$8</f>
        <v>35913.074999999997</v>
      </c>
      <c r="Z11" s="28">
        <f t="shared" ref="Z11:Z30" si="13">+U11*$AA$8</f>
        <v>176675.5</v>
      </c>
      <c r="AA11" s="28">
        <f t="shared" ref="AA11:AA30" si="14">+V11*$AA$8</f>
        <v>71836.924999999988</v>
      </c>
      <c r="AB11" s="28"/>
      <c r="AC11" s="11">
        <v>2025</v>
      </c>
      <c r="AD11" s="12">
        <v>230000</v>
      </c>
      <c r="AE11" s="12">
        <v>3461.5</v>
      </c>
      <c r="AF11" s="12">
        <f t="shared" ref="AF11:AF30" si="15">SUM(AD11:AE11)</f>
        <v>233461.5</v>
      </c>
      <c r="AG11" s="6">
        <f t="shared" ref="AG11:AG30" si="16">+AD11*$AD$6</f>
        <v>0</v>
      </c>
      <c r="AH11" s="6">
        <f t="shared" ref="AH11:AH30" si="17">+AE11*$AD$6</f>
        <v>0</v>
      </c>
      <c r="AI11" s="28">
        <f t="shared" ref="AI11:AI30" si="18">+AD11*$AD$5</f>
        <v>230000</v>
      </c>
      <c r="AJ11" s="28">
        <f t="shared" ref="AJ11:AJ30" si="19">+AE11*$AD$5</f>
        <v>3461.5</v>
      </c>
      <c r="AK11" s="28"/>
      <c r="AL11" s="11">
        <v>2025</v>
      </c>
      <c r="AM11" s="2">
        <v>535000</v>
      </c>
      <c r="AN11" s="2">
        <v>175525.02</v>
      </c>
      <c r="AO11" s="12">
        <f t="shared" ref="AO11:AO30" si="20">SUM(AM11:AN11)</f>
        <v>710525.02</v>
      </c>
      <c r="AP11" s="133">
        <v>365000</v>
      </c>
      <c r="AQ11" s="133">
        <v>112731.26</v>
      </c>
      <c r="AR11" s="28">
        <f t="shared" ref="AR11:AR31" si="21">+AM11-AP11</f>
        <v>170000</v>
      </c>
      <c r="AS11" s="28">
        <f t="shared" ref="AS11:AS31" si="22">+AN11-AQ11</f>
        <v>62793.759999999995</v>
      </c>
      <c r="AT11" s="28"/>
      <c r="AU11" s="11">
        <v>2025</v>
      </c>
      <c r="AV11" s="12">
        <v>830000</v>
      </c>
      <c r="AW11" s="12">
        <v>156500</v>
      </c>
      <c r="AX11" s="12">
        <f t="shared" ref="AX11:AX30" si="23">SUM(AV11:AW11)</f>
        <v>986500</v>
      </c>
      <c r="AY11" s="6">
        <f t="shared" ref="AY11:AY30" si="24">+AV11*$AV$6</f>
        <v>589300</v>
      </c>
      <c r="AZ11" s="6">
        <f t="shared" ref="AZ11:AZ30" si="25">+AW11*$AV$6</f>
        <v>111115</v>
      </c>
      <c r="BA11" s="28">
        <f t="shared" ref="BA11:BA30" si="26">+AV11*$AV$5</f>
        <v>240699.99999999997</v>
      </c>
      <c r="BB11" s="28">
        <f t="shared" ref="BB11:BB30" si="27">+AW11*$AV$5</f>
        <v>45385</v>
      </c>
      <c r="BC11" s="28"/>
      <c r="BD11" s="11">
        <v>2025</v>
      </c>
      <c r="BE11" s="2">
        <v>143000</v>
      </c>
      <c r="BF11" s="2">
        <v>66071.3</v>
      </c>
      <c r="BG11" s="12">
        <f t="shared" ref="BG11:BG30" si="28">SUM(BE11:BF11)</f>
        <v>209071.3</v>
      </c>
      <c r="BH11" s="152">
        <f t="shared" ref="BH11:BH43" si="29">+BE11</f>
        <v>143000</v>
      </c>
      <c r="BI11" s="152">
        <f t="shared" ref="BI11:BI43" si="30">+BF11</f>
        <v>66071.3</v>
      </c>
      <c r="BJ11" s="28"/>
      <c r="BK11" s="11" t="e">
        <f>+#REF!+1</f>
        <v>#REF!</v>
      </c>
      <c r="BL11" s="2">
        <v>65000</v>
      </c>
      <c r="BM11" s="2">
        <v>30203.5</v>
      </c>
      <c r="BN11" s="12">
        <f t="shared" ref="BN11:BN30" si="31">SUM(BL11:BM11)</f>
        <v>95203.5</v>
      </c>
      <c r="BO11" s="152">
        <f t="shared" ref="BO11:BO43" si="32">+BL11</f>
        <v>65000</v>
      </c>
      <c r="BP11" s="152">
        <f t="shared" ref="BP11:BP43" si="33">+BM11</f>
        <v>30203.5</v>
      </c>
      <c r="BQ11" s="28"/>
      <c r="BR11" s="11">
        <v>2025</v>
      </c>
      <c r="BS11" s="2">
        <v>379000</v>
      </c>
      <c r="BT11" s="2">
        <v>188952.3</v>
      </c>
      <c r="BU11" s="12">
        <f t="shared" ref="BU11:BU43" si="34">SUM(BS11:BT11)</f>
        <v>567952.30000000005</v>
      </c>
      <c r="BV11" s="152">
        <f t="shared" ref="BV11:BV43" si="35">+BS11</f>
        <v>379000</v>
      </c>
      <c r="BW11" s="152">
        <f t="shared" ref="BW11:BW43" si="36">+BT11</f>
        <v>188952.3</v>
      </c>
      <c r="BX11" s="28"/>
      <c r="BY11" s="11">
        <v>2025</v>
      </c>
      <c r="BZ11" s="2">
        <v>170000</v>
      </c>
      <c r="CA11" s="2">
        <v>85947</v>
      </c>
      <c r="CB11" s="12">
        <f t="shared" ref="CB11:CB43" si="37">SUM(BZ11:CA11)</f>
        <v>255947</v>
      </c>
      <c r="CC11" s="152">
        <f t="shared" ref="CC11:CC43" si="38">+BZ11</f>
        <v>170000</v>
      </c>
      <c r="CD11" s="152">
        <f t="shared" ref="CD11:CD43" si="39">+CA11</f>
        <v>85947</v>
      </c>
      <c r="CE11" s="28"/>
      <c r="CF11" s="11">
        <v>2025</v>
      </c>
      <c r="CG11" s="2">
        <v>362000</v>
      </c>
      <c r="CH11" s="2">
        <v>306733.09999999998</v>
      </c>
      <c r="CI11" s="12">
        <f t="shared" ref="CI11:CI43" si="40">SUM(CG11:CH11)</f>
        <v>668733.1</v>
      </c>
      <c r="CJ11" s="152">
        <f t="shared" ref="CJ11:CJ43" si="41">+CG11</f>
        <v>362000</v>
      </c>
      <c r="CK11" s="152">
        <f t="shared" ref="CK11:CK43" si="42">+CH11</f>
        <v>306733.09999999998</v>
      </c>
      <c r="CL11" s="28"/>
      <c r="CM11" s="11">
        <v>2025</v>
      </c>
      <c r="CN11" s="2">
        <v>165000</v>
      </c>
      <c r="CO11" s="2">
        <v>144180.5</v>
      </c>
      <c r="CP11" s="12">
        <f t="shared" ref="CP11:CP43" si="43">SUM(CN11:CO11)</f>
        <v>309180.5</v>
      </c>
      <c r="CQ11" s="152">
        <f t="shared" ref="CQ11:CQ43" si="44">+CN11</f>
        <v>165000</v>
      </c>
      <c r="CR11" s="152">
        <f t="shared" ref="CR11:CR43" si="45">+CO11</f>
        <v>144180.5</v>
      </c>
      <c r="CS11" s="28"/>
      <c r="CT11" s="11">
        <v>2025</v>
      </c>
      <c r="CU11" s="2">
        <v>225000</v>
      </c>
      <c r="CV11" s="2">
        <v>158703.9</v>
      </c>
      <c r="CW11" s="12">
        <f t="shared" ref="CW11:CW43" si="46">SUM(CU11:CV11)</f>
        <v>383703.9</v>
      </c>
      <c r="CX11" s="152">
        <f t="shared" ref="CX11:CX43" si="47">+CU11</f>
        <v>225000</v>
      </c>
      <c r="CY11" s="152">
        <f t="shared" ref="CY11:CY43" si="48">+CV11</f>
        <v>158703.9</v>
      </c>
      <c r="CZ11" s="28"/>
      <c r="DA11" s="11">
        <v>2025</v>
      </c>
      <c r="DB11" s="2">
        <v>120000</v>
      </c>
      <c r="DC11" s="2">
        <v>78659</v>
      </c>
      <c r="DD11" s="12">
        <f t="shared" ref="DD11:DD43" si="49">SUM(DB11:DC11)</f>
        <v>198659</v>
      </c>
      <c r="DE11" s="152">
        <f t="shared" ref="DE11:DE43" si="50">+DB11</f>
        <v>120000</v>
      </c>
      <c r="DF11" s="152">
        <f t="shared" ref="DF11:DF43" si="51">+DC11</f>
        <v>78659</v>
      </c>
      <c r="DG11" s="28"/>
      <c r="DH11" s="11">
        <v>2025</v>
      </c>
      <c r="DI11" s="2">
        <v>105000</v>
      </c>
      <c r="DJ11" s="2"/>
      <c r="DK11" s="12">
        <f t="shared" ref="DK11:DK43" si="52">SUM(DI11:DJ11)</f>
        <v>105000</v>
      </c>
      <c r="DL11" s="152">
        <f t="shared" ref="DL11:DL43" si="53">+DI11</f>
        <v>105000</v>
      </c>
      <c r="DM11" s="152">
        <f t="shared" ref="DM11:DM43" si="54">+DJ11</f>
        <v>0</v>
      </c>
      <c r="DN11" s="28"/>
      <c r="DO11" s="11">
        <v>2025</v>
      </c>
      <c r="DP11" s="2">
        <v>275000</v>
      </c>
      <c r="DQ11" s="2">
        <v>214310</v>
      </c>
      <c r="DR11" s="12">
        <f t="shared" ref="DR11:DR43" si="55">SUM(DP11:DQ11)</f>
        <v>489310</v>
      </c>
      <c r="DS11" s="152">
        <f t="shared" ref="DS11:DS43" si="56">+DP11</f>
        <v>275000</v>
      </c>
      <c r="DT11" s="152">
        <f t="shared" ref="DT11:DT43" si="57">+DQ11</f>
        <v>214310</v>
      </c>
      <c r="DU11" s="28"/>
      <c r="DV11" s="11">
        <v>2025</v>
      </c>
      <c r="DW11" s="2">
        <v>210000</v>
      </c>
      <c r="DX11" s="2">
        <v>879085.77</v>
      </c>
      <c r="DY11" s="12">
        <f t="shared" ref="DY11:DY43" si="58">SUM(DW11:DX11)</f>
        <v>1089085.77</v>
      </c>
      <c r="DZ11" s="156">
        <v>145000</v>
      </c>
      <c r="EA11" s="157">
        <v>519497.70833330002</v>
      </c>
      <c r="EB11" s="157">
        <f>+DZ11+EA11</f>
        <v>664497.70833329996</v>
      </c>
      <c r="EC11" s="158">
        <v>65000</v>
      </c>
      <c r="ED11" s="28">
        <v>359588.06</v>
      </c>
      <c r="EE11" s="28">
        <f>+EC11+ED11</f>
        <v>424588.06</v>
      </c>
      <c r="EF11" s="28"/>
      <c r="EG11" s="86">
        <v>2025</v>
      </c>
      <c r="EH11" s="89">
        <f t="shared" ref="EH11:EH43" si="59">+C11+L11+U11+AD11+AM11+AV11+BE11+BL11+BS11+BZ11+CG11+CN11+CU11+DB11+DI11+DP11+DW11</f>
        <v>4234000</v>
      </c>
      <c r="EI11" s="89">
        <f t="shared" ref="EI11:EI43" si="60">+D11+M11+V11+AE11+AN11+AW11+BF11+BM11+BT11+CA11+CH11+CO11+CV11+DC11+DJ11+DQ11+DX11</f>
        <v>2666870.39</v>
      </c>
      <c r="EJ11" s="89">
        <f t="shared" ref="EJ11:EJ30" si="61">SUM(EH11:EI11)</f>
        <v>6900870.3900000006</v>
      </c>
      <c r="EL11" s="8">
        <v>2025</v>
      </c>
      <c r="EM11" s="6">
        <f t="shared" ref="EM11:EM43" si="62">+F11+O11+X11+AG11+AY11+BH11+BO11+BV11+CC11+CJ11+CQ11+CX11+DE11+DL11+DS11+DZ11</f>
        <v>2870374.5</v>
      </c>
      <c r="EN11" s="6">
        <f t="shared" ref="EN11:EN43" si="63">+G11+P11+Y11+AH11+AZ11+BI11+BP11+BW11+CD11+CK11+CR11+CY11+DF11+DM11+DT11+EA11</f>
        <v>1957983.2583333</v>
      </c>
      <c r="EO11" s="6">
        <f t="shared" ref="EO11:EO43" si="64">SUM(EM11:EN11)</f>
        <v>4828357.7583333002</v>
      </c>
      <c r="EQ11" s="130">
        <v>2025</v>
      </c>
      <c r="ER11" s="133">
        <f t="shared" ref="ER11:ER31" si="65">+AP11</f>
        <v>365000</v>
      </c>
      <c r="ES11" s="133">
        <f t="shared" ref="ES11:ES31" si="66">+AQ11</f>
        <v>112731.26</v>
      </c>
      <c r="ET11" s="133">
        <f t="shared" ref="ET11:ET30" si="67">SUM(ER11:ES11)</f>
        <v>477731.26</v>
      </c>
      <c r="EV11" s="25">
        <v>2025</v>
      </c>
      <c r="EW11" s="28">
        <f t="shared" ref="EW11:EW43" si="68">+EH11-EM11-ER11</f>
        <v>998625.5</v>
      </c>
      <c r="EX11" s="28">
        <f t="shared" ref="EX11:EX43" si="69">+EI11-EN11-ES11</f>
        <v>596155.87166670011</v>
      </c>
      <c r="EY11" s="28">
        <f t="shared" ref="EY11:EY43" si="70">SUM(EW11:EX11)</f>
        <v>1594781.3716667001</v>
      </c>
    </row>
    <row r="12" spans="1:155" x14ac:dyDescent="0.2">
      <c r="A12" s="3"/>
      <c r="B12" s="11">
        <v>2026</v>
      </c>
      <c r="C12" s="12">
        <v>0</v>
      </c>
      <c r="D12" s="12">
        <v>0</v>
      </c>
      <c r="E12" s="12">
        <f t="shared" si="0"/>
        <v>0</v>
      </c>
      <c r="F12" s="6">
        <f t="shared" si="1"/>
        <v>0</v>
      </c>
      <c r="G12" s="6">
        <f t="shared" si="2"/>
        <v>0</v>
      </c>
      <c r="H12" s="28">
        <f t="shared" si="3"/>
        <v>0</v>
      </c>
      <c r="I12" s="28">
        <f t="shared" si="4"/>
        <v>0</v>
      </c>
      <c r="J12" s="6"/>
      <c r="K12" s="11">
        <v>2026</v>
      </c>
      <c r="L12" s="12">
        <v>160000</v>
      </c>
      <c r="M12" s="12">
        <v>65362.5</v>
      </c>
      <c r="N12" s="12">
        <f t="shared" si="5"/>
        <v>225362.5</v>
      </c>
      <c r="O12" s="6">
        <f t="shared" si="6"/>
        <v>40000</v>
      </c>
      <c r="P12" s="6">
        <f t="shared" si="7"/>
        <v>16340.625</v>
      </c>
      <c r="Q12" s="28">
        <f t="shared" si="8"/>
        <v>120000</v>
      </c>
      <c r="R12" s="28">
        <f t="shared" si="9"/>
        <v>49021.875</v>
      </c>
      <c r="S12" s="28"/>
      <c r="T12" s="11">
        <v>2026</v>
      </c>
      <c r="U12" s="12">
        <v>270000</v>
      </c>
      <c r="V12" s="12">
        <v>102450</v>
      </c>
      <c r="W12" s="12">
        <f t="shared" si="10"/>
        <v>372450</v>
      </c>
      <c r="X12" s="6">
        <f t="shared" si="11"/>
        <v>89991</v>
      </c>
      <c r="Y12" s="6">
        <f t="shared" si="12"/>
        <v>34146.584999999999</v>
      </c>
      <c r="Z12" s="28">
        <f t="shared" si="13"/>
        <v>180009</v>
      </c>
      <c r="AA12" s="28">
        <f t="shared" si="14"/>
        <v>68303.414999999994</v>
      </c>
      <c r="AB12" s="28"/>
      <c r="AC12" s="11">
        <v>2026</v>
      </c>
      <c r="AD12" s="12"/>
      <c r="AE12" s="12"/>
      <c r="AF12" s="12">
        <f t="shared" si="15"/>
        <v>0</v>
      </c>
      <c r="AG12" s="6">
        <f t="shared" si="16"/>
        <v>0</v>
      </c>
      <c r="AH12" s="6">
        <f t="shared" si="17"/>
        <v>0</v>
      </c>
      <c r="AI12" s="28">
        <f t="shared" si="18"/>
        <v>0</v>
      </c>
      <c r="AJ12" s="28">
        <f t="shared" si="19"/>
        <v>0</v>
      </c>
      <c r="AK12" s="28"/>
      <c r="AL12" s="11">
        <v>2026</v>
      </c>
      <c r="AM12" s="2">
        <v>555000</v>
      </c>
      <c r="AN12" s="2">
        <v>159475.01999999999</v>
      </c>
      <c r="AO12" s="12">
        <f t="shared" si="20"/>
        <v>714475.02</v>
      </c>
      <c r="AP12" s="133">
        <v>375000</v>
      </c>
      <c r="AQ12" s="133">
        <v>101781.26</v>
      </c>
      <c r="AR12" s="28">
        <f t="shared" si="21"/>
        <v>180000</v>
      </c>
      <c r="AS12" s="28">
        <f t="shared" si="22"/>
        <v>57693.759999999995</v>
      </c>
      <c r="AT12" s="28"/>
      <c r="AU12" s="11">
        <v>2026</v>
      </c>
      <c r="AV12" s="12">
        <v>875000</v>
      </c>
      <c r="AW12" s="12">
        <v>115000</v>
      </c>
      <c r="AX12" s="12">
        <f t="shared" si="23"/>
        <v>990000</v>
      </c>
      <c r="AY12" s="6">
        <f t="shared" si="24"/>
        <v>621250</v>
      </c>
      <c r="AZ12" s="6">
        <f t="shared" si="25"/>
        <v>81650</v>
      </c>
      <c r="BA12" s="28">
        <f t="shared" si="26"/>
        <v>253749.99999999997</v>
      </c>
      <c r="BB12" s="28">
        <f t="shared" si="27"/>
        <v>33350</v>
      </c>
      <c r="BC12" s="28"/>
      <c r="BD12" s="11">
        <v>2026</v>
      </c>
      <c r="BE12" s="2">
        <v>145000</v>
      </c>
      <c r="BF12" s="2">
        <v>64927.3</v>
      </c>
      <c r="BG12" s="12">
        <f t="shared" si="28"/>
        <v>209927.3</v>
      </c>
      <c r="BH12" s="152">
        <f t="shared" si="29"/>
        <v>145000</v>
      </c>
      <c r="BI12" s="152">
        <f t="shared" si="30"/>
        <v>64927.3</v>
      </c>
      <c r="BJ12" s="28"/>
      <c r="BK12" s="11" t="e">
        <f t="shared" ref="BK12:BK43" si="71">+BK11+1</f>
        <v>#REF!</v>
      </c>
      <c r="BL12" s="2">
        <v>65000</v>
      </c>
      <c r="BM12" s="2">
        <v>29683.5</v>
      </c>
      <c r="BN12" s="12">
        <f t="shared" si="31"/>
        <v>94683.5</v>
      </c>
      <c r="BO12" s="152">
        <f t="shared" si="32"/>
        <v>65000</v>
      </c>
      <c r="BP12" s="152">
        <f t="shared" si="33"/>
        <v>29683.5</v>
      </c>
      <c r="BQ12" s="28"/>
      <c r="BR12" s="11">
        <v>2026</v>
      </c>
      <c r="BS12" s="2">
        <v>382000</v>
      </c>
      <c r="BT12" s="2">
        <v>185920.3</v>
      </c>
      <c r="BU12" s="12">
        <f t="shared" si="34"/>
        <v>567920.30000000005</v>
      </c>
      <c r="BV12" s="152">
        <f t="shared" si="35"/>
        <v>382000</v>
      </c>
      <c r="BW12" s="152">
        <f t="shared" si="36"/>
        <v>185920.3</v>
      </c>
      <c r="BX12" s="28"/>
      <c r="BY12" s="11">
        <v>2026</v>
      </c>
      <c r="BZ12" s="2">
        <v>170000</v>
      </c>
      <c r="CA12" s="2">
        <v>84587</v>
      </c>
      <c r="CB12" s="12">
        <f t="shared" si="37"/>
        <v>254587</v>
      </c>
      <c r="CC12" s="152">
        <f t="shared" si="38"/>
        <v>170000</v>
      </c>
      <c r="CD12" s="152">
        <f t="shared" si="39"/>
        <v>84587</v>
      </c>
      <c r="CE12" s="28"/>
      <c r="CF12" s="11">
        <v>2026</v>
      </c>
      <c r="CG12" s="2">
        <v>366000</v>
      </c>
      <c r="CH12" s="2">
        <v>302497.7</v>
      </c>
      <c r="CI12" s="12">
        <f t="shared" si="40"/>
        <v>668497.69999999995</v>
      </c>
      <c r="CJ12" s="152">
        <f t="shared" si="41"/>
        <v>366000</v>
      </c>
      <c r="CK12" s="152">
        <f t="shared" si="42"/>
        <v>302497.7</v>
      </c>
      <c r="CL12" s="28"/>
      <c r="CM12" s="11">
        <v>2026</v>
      </c>
      <c r="CN12" s="2">
        <v>165000</v>
      </c>
      <c r="CO12" s="2">
        <v>142167.5</v>
      </c>
      <c r="CP12" s="12">
        <f t="shared" si="43"/>
        <v>307167.5</v>
      </c>
      <c r="CQ12" s="152">
        <f t="shared" si="44"/>
        <v>165000</v>
      </c>
      <c r="CR12" s="152">
        <f t="shared" si="45"/>
        <v>142167.5</v>
      </c>
      <c r="CS12" s="28"/>
      <c r="CT12" s="11">
        <v>2026</v>
      </c>
      <c r="CU12" s="2">
        <v>229000</v>
      </c>
      <c r="CV12" s="2">
        <v>154856.4</v>
      </c>
      <c r="CW12" s="12">
        <f t="shared" si="46"/>
        <v>383856.4</v>
      </c>
      <c r="CX12" s="152">
        <f t="shared" si="47"/>
        <v>229000</v>
      </c>
      <c r="CY12" s="152">
        <f t="shared" si="48"/>
        <v>154856.4</v>
      </c>
      <c r="CZ12" s="28"/>
      <c r="DA12" s="11">
        <v>2026</v>
      </c>
      <c r="DB12" s="2">
        <v>120000</v>
      </c>
      <c r="DC12" s="2">
        <v>77003</v>
      </c>
      <c r="DD12" s="12">
        <f t="shared" si="49"/>
        <v>197003</v>
      </c>
      <c r="DE12" s="152">
        <f t="shared" si="50"/>
        <v>120000</v>
      </c>
      <c r="DF12" s="152">
        <f t="shared" si="51"/>
        <v>77003</v>
      </c>
      <c r="DG12" s="28"/>
      <c r="DH12" s="11">
        <v>2026</v>
      </c>
      <c r="DI12" s="2">
        <v>105000</v>
      </c>
      <c r="DJ12" s="2"/>
      <c r="DK12" s="12">
        <f t="shared" si="52"/>
        <v>105000</v>
      </c>
      <c r="DL12" s="152">
        <f t="shared" si="53"/>
        <v>105000</v>
      </c>
      <c r="DM12" s="152">
        <f t="shared" si="54"/>
        <v>0</v>
      </c>
      <c r="DN12" s="28"/>
      <c r="DO12" s="11">
        <v>2026</v>
      </c>
      <c r="DP12" s="2">
        <v>280000</v>
      </c>
      <c r="DQ12" s="2">
        <v>209250</v>
      </c>
      <c r="DR12" s="12">
        <f t="shared" si="55"/>
        <v>489250</v>
      </c>
      <c r="DS12" s="152">
        <f t="shared" si="56"/>
        <v>280000</v>
      </c>
      <c r="DT12" s="152">
        <f t="shared" si="57"/>
        <v>209250</v>
      </c>
      <c r="DU12" s="28"/>
      <c r="DV12" s="11">
        <v>2026</v>
      </c>
      <c r="DW12" s="2">
        <v>320000</v>
      </c>
      <c r="DX12" s="2">
        <v>768643.76</v>
      </c>
      <c r="DY12" s="12">
        <f t="shared" si="58"/>
        <v>1088643.76</v>
      </c>
      <c r="DZ12" s="156">
        <v>210000</v>
      </c>
      <c r="EA12" s="157">
        <v>452768.75</v>
      </c>
      <c r="EB12" s="157">
        <f t="shared" ref="EB12:EB35" si="72">+DZ12+EA12</f>
        <v>662768.75</v>
      </c>
      <c r="EC12" s="158">
        <v>110000</v>
      </c>
      <c r="ED12" s="28">
        <v>315875</v>
      </c>
      <c r="EE12" s="28">
        <f t="shared" ref="EE12:EE41" si="73">+EC12+ED12</f>
        <v>425875</v>
      </c>
      <c r="EF12" s="28"/>
      <c r="EG12" s="86">
        <v>2026</v>
      </c>
      <c r="EH12" s="89">
        <f t="shared" si="59"/>
        <v>4207000</v>
      </c>
      <c r="EI12" s="89">
        <f t="shared" si="60"/>
        <v>2461823.98</v>
      </c>
      <c r="EJ12" s="89">
        <f t="shared" si="61"/>
        <v>6668823.9800000004</v>
      </c>
      <c r="EL12" s="8">
        <v>2026</v>
      </c>
      <c r="EM12" s="6">
        <f t="shared" si="62"/>
        <v>2988241</v>
      </c>
      <c r="EN12" s="6">
        <f t="shared" si="63"/>
        <v>1835798.66</v>
      </c>
      <c r="EO12" s="6">
        <f t="shared" si="64"/>
        <v>4824039.66</v>
      </c>
      <c r="EQ12" s="130">
        <v>2026</v>
      </c>
      <c r="ER12" s="133">
        <f t="shared" si="65"/>
        <v>375000</v>
      </c>
      <c r="ES12" s="133">
        <f t="shared" si="66"/>
        <v>101781.26</v>
      </c>
      <c r="ET12" s="133">
        <f t="shared" si="67"/>
        <v>476781.26</v>
      </c>
      <c r="EV12" s="25">
        <v>2026</v>
      </c>
      <c r="EW12" s="28">
        <f t="shared" si="68"/>
        <v>843759</v>
      </c>
      <c r="EX12" s="28">
        <f t="shared" si="69"/>
        <v>524244.06000000006</v>
      </c>
      <c r="EY12" s="28">
        <f t="shared" si="70"/>
        <v>1368003.06</v>
      </c>
    </row>
    <row r="13" spans="1:155" x14ac:dyDescent="0.2">
      <c r="A13" s="3"/>
      <c r="B13" s="11">
        <v>2027</v>
      </c>
      <c r="C13" s="12">
        <v>0</v>
      </c>
      <c r="D13" s="12">
        <v>0</v>
      </c>
      <c r="E13" s="12">
        <f t="shared" si="0"/>
        <v>0</v>
      </c>
      <c r="F13" s="6">
        <f t="shared" si="1"/>
        <v>0</v>
      </c>
      <c r="G13" s="6">
        <f t="shared" si="2"/>
        <v>0</v>
      </c>
      <c r="H13" s="28">
        <f t="shared" si="3"/>
        <v>0</v>
      </c>
      <c r="I13" s="28">
        <f t="shared" si="4"/>
        <v>0</v>
      </c>
      <c r="J13" s="6"/>
      <c r="K13" s="11">
        <v>2027</v>
      </c>
      <c r="L13" s="12">
        <v>165000</v>
      </c>
      <c r="M13" s="12">
        <v>59762.5</v>
      </c>
      <c r="N13" s="12">
        <f t="shared" si="5"/>
        <v>224762.5</v>
      </c>
      <c r="O13" s="6">
        <f t="shared" si="6"/>
        <v>41250</v>
      </c>
      <c r="P13" s="6">
        <f t="shared" si="7"/>
        <v>14940.625</v>
      </c>
      <c r="Q13" s="28">
        <f t="shared" si="8"/>
        <v>123750</v>
      </c>
      <c r="R13" s="28">
        <f t="shared" si="9"/>
        <v>44821.875</v>
      </c>
      <c r="S13" s="28"/>
      <c r="T13" s="11">
        <v>2027</v>
      </c>
      <c r="U13" s="12">
        <v>280000</v>
      </c>
      <c r="V13" s="12">
        <v>95700</v>
      </c>
      <c r="W13" s="12">
        <f t="shared" si="10"/>
        <v>375700</v>
      </c>
      <c r="X13" s="6">
        <f t="shared" si="11"/>
        <v>93324</v>
      </c>
      <c r="Y13" s="6">
        <f t="shared" si="12"/>
        <v>31896.809999999998</v>
      </c>
      <c r="Z13" s="28">
        <f t="shared" si="13"/>
        <v>186676</v>
      </c>
      <c r="AA13" s="28">
        <f t="shared" si="14"/>
        <v>63803.189999999995</v>
      </c>
      <c r="AB13" s="28"/>
      <c r="AC13" s="11">
        <v>2027</v>
      </c>
      <c r="AD13" s="12"/>
      <c r="AE13" s="12"/>
      <c r="AF13" s="12">
        <f t="shared" si="15"/>
        <v>0</v>
      </c>
      <c r="AG13" s="6">
        <f t="shared" si="16"/>
        <v>0</v>
      </c>
      <c r="AH13" s="6">
        <f t="shared" si="17"/>
        <v>0</v>
      </c>
      <c r="AI13" s="28">
        <f t="shared" si="18"/>
        <v>0</v>
      </c>
      <c r="AJ13" s="28">
        <f t="shared" si="19"/>
        <v>0</v>
      </c>
      <c r="AK13" s="28"/>
      <c r="AL13" s="11">
        <v>2027</v>
      </c>
      <c r="AM13" s="2">
        <v>565000</v>
      </c>
      <c r="AN13" s="2">
        <v>142825.01999999999</v>
      </c>
      <c r="AO13" s="12">
        <f t="shared" si="20"/>
        <v>707825.02</v>
      </c>
      <c r="AP13" s="133">
        <v>385000</v>
      </c>
      <c r="AQ13" s="133">
        <v>90531.26</v>
      </c>
      <c r="AR13" s="28">
        <f t="shared" si="21"/>
        <v>180000</v>
      </c>
      <c r="AS13" s="28">
        <f t="shared" si="22"/>
        <v>52293.759999999995</v>
      </c>
      <c r="AT13" s="28"/>
      <c r="AU13" s="11">
        <v>2027</v>
      </c>
      <c r="AV13" s="12">
        <v>920000</v>
      </c>
      <c r="AW13" s="12">
        <v>71250</v>
      </c>
      <c r="AX13" s="12">
        <f t="shared" si="23"/>
        <v>991250</v>
      </c>
      <c r="AY13" s="6">
        <f t="shared" si="24"/>
        <v>653200</v>
      </c>
      <c r="AZ13" s="6">
        <f t="shared" si="25"/>
        <v>50587.5</v>
      </c>
      <c r="BA13" s="28">
        <f t="shared" si="26"/>
        <v>266800</v>
      </c>
      <c r="BB13" s="28">
        <f t="shared" si="27"/>
        <v>20662.5</v>
      </c>
      <c r="BC13" s="28"/>
      <c r="BD13" s="11">
        <v>2027</v>
      </c>
      <c r="BE13" s="2">
        <v>146000</v>
      </c>
      <c r="BF13" s="2">
        <v>63767.3</v>
      </c>
      <c r="BG13" s="12">
        <f t="shared" si="28"/>
        <v>209767.3</v>
      </c>
      <c r="BH13" s="152">
        <f t="shared" si="29"/>
        <v>146000</v>
      </c>
      <c r="BI13" s="152">
        <f t="shared" si="30"/>
        <v>63767.3</v>
      </c>
      <c r="BJ13" s="28"/>
      <c r="BK13" s="11" t="e">
        <f t="shared" si="71"/>
        <v>#REF!</v>
      </c>
      <c r="BL13" s="2">
        <v>65000</v>
      </c>
      <c r="BM13" s="2">
        <v>29163.5</v>
      </c>
      <c r="BN13" s="12">
        <f t="shared" si="31"/>
        <v>94163.5</v>
      </c>
      <c r="BO13" s="152">
        <f t="shared" si="32"/>
        <v>65000</v>
      </c>
      <c r="BP13" s="152">
        <f t="shared" si="33"/>
        <v>29163.5</v>
      </c>
      <c r="BQ13" s="28"/>
      <c r="BR13" s="11">
        <v>2027</v>
      </c>
      <c r="BS13" s="2">
        <v>385000</v>
      </c>
      <c r="BT13" s="2">
        <v>182864.3</v>
      </c>
      <c r="BU13" s="12">
        <f t="shared" si="34"/>
        <v>567864.30000000005</v>
      </c>
      <c r="BV13" s="152">
        <f t="shared" si="35"/>
        <v>385000</v>
      </c>
      <c r="BW13" s="152">
        <f t="shared" si="36"/>
        <v>182864.3</v>
      </c>
      <c r="BX13" s="28"/>
      <c r="BY13" s="11">
        <v>2027</v>
      </c>
      <c r="BZ13" s="2">
        <v>170000</v>
      </c>
      <c r="CA13" s="2">
        <v>83227</v>
      </c>
      <c r="CB13" s="12">
        <f t="shared" si="37"/>
        <v>253227</v>
      </c>
      <c r="CC13" s="152">
        <f t="shared" si="38"/>
        <v>170000</v>
      </c>
      <c r="CD13" s="152">
        <f t="shared" si="39"/>
        <v>83227</v>
      </c>
      <c r="CE13" s="28"/>
      <c r="CF13" s="11">
        <v>2027</v>
      </c>
      <c r="CG13" s="2">
        <v>370000</v>
      </c>
      <c r="CH13" s="2">
        <v>298435.09999999998</v>
      </c>
      <c r="CI13" s="12">
        <f t="shared" si="40"/>
        <v>668435.1</v>
      </c>
      <c r="CJ13" s="152">
        <f t="shared" si="41"/>
        <v>370000</v>
      </c>
      <c r="CK13" s="152">
        <f t="shared" si="42"/>
        <v>298435.09999999998</v>
      </c>
      <c r="CL13" s="28"/>
      <c r="CM13" s="11">
        <v>2027</v>
      </c>
      <c r="CN13" s="2">
        <v>170000</v>
      </c>
      <c r="CO13" s="2">
        <v>140253.5</v>
      </c>
      <c r="CP13" s="12">
        <f t="shared" si="43"/>
        <v>310253.5</v>
      </c>
      <c r="CQ13" s="152">
        <f t="shared" si="44"/>
        <v>170000</v>
      </c>
      <c r="CR13" s="152">
        <f t="shared" si="45"/>
        <v>140253.5</v>
      </c>
      <c r="CS13" s="28"/>
      <c r="CT13" s="11">
        <v>2027</v>
      </c>
      <c r="CU13" s="2">
        <v>233000</v>
      </c>
      <c r="CV13" s="2">
        <v>151146.6</v>
      </c>
      <c r="CW13" s="12">
        <f t="shared" si="46"/>
        <v>384146.6</v>
      </c>
      <c r="CX13" s="152">
        <f t="shared" si="47"/>
        <v>233000</v>
      </c>
      <c r="CY13" s="152">
        <f t="shared" si="48"/>
        <v>151146.6</v>
      </c>
      <c r="CZ13" s="28"/>
      <c r="DA13" s="11">
        <v>2027</v>
      </c>
      <c r="DB13" s="2">
        <v>120000</v>
      </c>
      <c r="DC13" s="2">
        <v>75515</v>
      </c>
      <c r="DD13" s="12">
        <f t="shared" si="49"/>
        <v>195515</v>
      </c>
      <c r="DE13" s="152">
        <f t="shared" si="50"/>
        <v>120000</v>
      </c>
      <c r="DF13" s="152">
        <f t="shared" si="51"/>
        <v>75515</v>
      </c>
      <c r="DG13" s="28"/>
      <c r="DH13" s="11">
        <v>2027</v>
      </c>
      <c r="DI13" s="2">
        <v>105000</v>
      </c>
      <c r="DJ13" s="2"/>
      <c r="DK13" s="12">
        <f t="shared" si="52"/>
        <v>105000</v>
      </c>
      <c r="DL13" s="152">
        <f t="shared" si="53"/>
        <v>105000</v>
      </c>
      <c r="DM13" s="152">
        <f t="shared" si="54"/>
        <v>0</v>
      </c>
      <c r="DN13" s="28"/>
      <c r="DO13" s="11">
        <v>2027</v>
      </c>
      <c r="DP13" s="2">
        <v>285000</v>
      </c>
      <c r="DQ13" s="2">
        <v>204378</v>
      </c>
      <c r="DR13" s="12">
        <f t="shared" si="55"/>
        <v>489378</v>
      </c>
      <c r="DS13" s="152">
        <f t="shared" si="56"/>
        <v>285000</v>
      </c>
      <c r="DT13" s="152">
        <f t="shared" si="57"/>
        <v>204378</v>
      </c>
      <c r="DU13" s="28"/>
      <c r="DV13" s="11">
        <v>2027</v>
      </c>
      <c r="DW13" s="2">
        <v>345000</v>
      </c>
      <c r="DX13" s="2">
        <v>746243.76</v>
      </c>
      <c r="DY13" s="12">
        <f t="shared" si="58"/>
        <v>1091243.76</v>
      </c>
      <c r="DZ13" s="156">
        <v>225000</v>
      </c>
      <c r="EA13" s="157">
        <v>438068.75</v>
      </c>
      <c r="EB13" s="157">
        <f t="shared" si="72"/>
        <v>663068.75</v>
      </c>
      <c r="EC13" s="158">
        <v>120000</v>
      </c>
      <c r="ED13" s="28">
        <v>308175</v>
      </c>
      <c r="EE13" s="28">
        <f t="shared" si="73"/>
        <v>428175</v>
      </c>
      <c r="EF13" s="28"/>
      <c r="EG13" s="86">
        <v>2027</v>
      </c>
      <c r="EH13" s="89">
        <f t="shared" si="59"/>
        <v>4324000</v>
      </c>
      <c r="EI13" s="89">
        <f t="shared" si="60"/>
        <v>2344531.58</v>
      </c>
      <c r="EJ13" s="89">
        <f t="shared" si="61"/>
        <v>6668531.5800000001</v>
      </c>
      <c r="EL13" s="8">
        <v>2027</v>
      </c>
      <c r="EM13" s="6">
        <f t="shared" si="62"/>
        <v>3061774</v>
      </c>
      <c r="EN13" s="6">
        <f t="shared" si="63"/>
        <v>1764243.9849999999</v>
      </c>
      <c r="EO13" s="6">
        <f t="shared" si="64"/>
        <v>4826017.9849999994</v>
      </c>
      <c r="EQ13" s="130">
        <v>2027</v>
      </c>
      <c r="ER13" s="133">
        <f t="shared" si="65"/>
        <v>385000</v>
      </c>
      <c r="ES13" s="133">
        <f t="shared" si="66"/>
        <v>90531.26</v>
      </c>
      <c r="ET13" s="133">
        <f t="shared" si="67"/>
        <v>475531.26</v>
      </c>
      <c r="EV13" s="25">
        <v>2027</v>
      </c>
      <c r="EW13" s="28">
        <f t="shared" si="68"/>
        <v>877226</v>
      </c>
      <c r="EX13" s="28">
        <f t="shared" si="69"/>
        <v>489756.3350000002</v>
      </c>
      <c r="EY13" s="28">
        <f t="shared" si="70"/>
        <v>1366982.3350000002</v>
      </c>
    </row>
    <row r="14" spans="1:155" x14ac:dyDescent="0.2">
      <c r="A14" s="3"/>
      <c r="B14" s="11">
        <v>2028</v>
      </c>
      <c r="C14" s="12">
        <v>0</v>
      </c>
      <c r="D14" s="12">
        <v>0</v>
      </c>
      <c r="E14" s="12">
        <f t="shared" si="0"/>
        <v>0</v>
      </c>
      <c r="F14" s="6">
        <f t="shared" si="1"/>
        <v>0</v>
      </c>
      <c r="G14" s="6">
        <f t="shared" si="2"/>
        <v>0</v>
      </c>
      <c r="H14" s="28">
        <f t="shared" si="3"/>
        <v>0</v>
      </c>
      <c r="I14" s="28">
        <f t="shared" si="4"/>
        <v>0</v>
      </c>
      <c r="J14" s="6"/>
      <c r="K14" s="11">
        <v>2028</v>
      </c>
      <c r="L14" s="12">
        <v>170000</v>
      </c>
      <c r="M14" s="12">
        <v>53575</v>
      </c>
      <c r="N14" s="12">
        <f t="shared" si="5"/>
        <v>223575</v>
      </c>
      <c r="O14" s="6">
        <f t="shared" si="6"/>
        <v>42500</v>
      </c>
      <c r="P14" s="6">
        <f t="shared" si="7"/>
        <v>13393.75</v>
      </c>
      <c r="Q14" s="28">
        <f t="shared" si="8"/>
        <v>127500</v>
      </c>
      <c r="R14" s="28">
        <f t="shared" si="9"/>
        <v>40181.25</v>
      </c>
      <c r="S14" s="28"/>
      <c r="T14" s="11">
        <v>2028</v>
      </c>
      <c r="U14" s="12">
        <v>285000</v>
      </c>
      <c r="V14" s="12">
        <v>87300</v>
      </c>
      <c r="W14" s="12">
        <f t="shared" si="10"/>
        <v>372300</v>
      </c>
      <c r="X14" s="6">
        <f t="shared" si="11"/>
        <v>94990.5</v>
      </c>
      <c r="Y14" s="6">
        <f t="shared" si="12"/>
        <v>29097.09</v>
      </c>
      <c r="Z14" s="28">
        <f t="shared" si="13"/>
        <v>190009.5</v>
      </c>
      <c r="AA14" s="28">
        <f t="shared" si="14"/>
        <v>58202.909999999996</v>
      </c>
      <c r="AB14" s="28"/>
      <c r="AC14" s="11">
        <v>2028</v>
      </c>
      <c r="AD14" s="12"/>
      <c r="AE14" s="12"/>
      <c r="AF14" s="12">
        <f t="shared" si="15"/>
        <v>0</v>
      </c>
      <c r="AG14" s="6">
        <f t="shared" si="16"/>
        <v>0</v>
      </c>
      <c r="AH14" s="6">
        <f t="shared" si="17"/>
        <v>0</v>
      </c>
      <c r="AI14" s="28">
        <f t="shared" si="18"/>
        <v>0</v>
      </c>
      <c r="AJ14" s="28">
        <f t="shared" si="19"/>
        <v>0</v>
      </c>
      <c r="AK14" s="28"/>
      <c r="AL14" s="11">
        <v>2028</v>
      </c>
      <c r="AM14" s="2">
        <v>580000</v>
      </c>
      <c r="AN14" s="2">
        <v>125875.02</v>
      </c>
      <c r="AO14" s="12">
        <f t="shared" si="20"/>
        <v>705875.02</v>
      </c>
      <c r="AP14" s="133">
        <v>395000</v>
      </c>
      <c r="AQ14" s="133">
        <v>78981.259999999995</v>
      </c>
      <c r="AR14" s="28">
        <f t="shared" si="21"/>
        <v>185000</v>
      </c>
      <c r="AS14" s="28">
        <f t="shared" si="22"/>
        <v>46893.760000000009</v>
      </c>
      <c r="AT14" s="28"/>
      <c r="AU14" s="11">
        <v>2028</v>
      </c>
      <c r="AV14" s="12">
        <v>160000</v>
      </c>
      <c r="AW14" s="12">
        <v>25250</v>
      </c>
      <c r="AX14" s="12">
        <f t="shared" si="23"/>
        <v>185250</v>
      </c>
      <c r="AY14" s="6">
        <f t="shared" si="24"/>
        <v>113600</v>
      </c>
      <c r="AZ14" s="6">
        <f t="shared" si="25"/>
        <v>17927.5</v>
      </c>
      <c r="BA14" s="28">
        <f t="shared" si="26"/>
        <v>46400</v>
      </c>
      <c r="BB14" s="28">
        <f t="shared" si="27"/>
        <v>7322.4999999999991</v>
      </c>
      <c r="BC14" s="28"/>
      <c r="BD14" s="11">
        <v>2028</v>
      </c>
      <c r="BE14" s="2">
        <v>147000</v>
      </c>
      <c r="BF14" s="2">
        <v>62599.3</v>
      </c>
      <c r="BG14" s="12">
        <f t="shared" si="28"/>
        <v>209599.3</v>
      </c>
      <c r="BH14" s="152">
        <f t="shared" si="29"/>
        <v>147000</v>
      </c>
      <c r="BI14" s="152">
        <f t="shared" si="30"/>
        <v>62599.3</v>
      </c>
      <c r="BJ14" s="28"/>
      <c r="BK14" s="11" t="e">
        <f t="shared" si="71"/>
        <v>#REF!</v>
      </c>
      <c r="BL14" s="2">
        <v>65000</v>
      </c>
      <c r="BM14" s="2">
        <v>28643.5</v>
      </c>
      <c r="BN14" s="12">
        <f t="shared" si="31"/>
        <v>93643.5</v>
      </c>
      <c r="BO14" s="152">
        <f t="shared" si="32"/>
        <v>65000</v>
      </c>
      <c r="BP14" s="152">
        <f t="shared" si="33"/>
        <v>28643.5</v>
      </c>
      <c r="BQ14" s="28"/>
      <c r="BR14" s="11">
        <v>2028</v>
      </c>
      <c r="BS14" s="2">
        <v>388000</v>
      </c>
      <c r="BT14" s="2">
        <v>179784.3</v>
      </c>
      <c r="BU14" s="12">
        <f t="shared" si="34"/>
        <v>567784.30000000005</v>
      </c>
      <c r="BV14" s="152">
        <f t="shared" si="35"/>
        <v>388000</v>
      </c>
      <c r="BW14" s="152">
        <f t="shared" si="36"/>
        <v>179784.3</v>
      </c>
      <c r="BX14" s="28"/>
      <c r="BY14" s="11">
        <v>2028</v>
      </c>
      <c r="BZ14" s="2">
        <v>170000</v>
      </c>
      <c r="CA14" s="2">
        <v>81867</v>
      </c>
      <c r="CB14" s="12">
        <f t="shared" si="37"/>
        <v>251867</v>
      </c>
      <c r="CC14" s="152">
        <f t="shared" si="38"/>
        <v>170000</v>
      </c>
      <c r="CD14" s="152">
        <f t="shared" si="39"/>
        <v>81867</v>
      </c>
      <c r="CE14" s="28"/>
      <c r="CF14" s="11">
        <v>2028</v>
      </c>
      <c r="CG14" s="2">
        <v>374000</v>
      </c>
      <c r="CH14" s="2">
        <v>294328.09999999998</v>
      </c>
      <c r="CI14" s="12">
        <f t="shared" si="40"/>
        <v>668328.1</v>
      </c>
      <c r="CJ14" s="152">
        <f t="shared" si="41"/>
        <v>374000</v>
      </c>
      <c r="CK14" s="152">
        <f t="shared" si="42"/>
        <v>294328.09999999998</v>
      </c>
      <c r="CL14" s="28"/>
      <c r="CM14" s="11">
        <v>2028</v>
      </c>
      <c r="CN14" s="2">
        <v>170000</v>
      </c>
      <c r="CO14" s="2">
        <v>138281.5</v>
      </c>
      <c r="CP14" s="12">
        <f t="shared" si="43"/>
        <v>308281.5</v>
      </c>
      <c r="CQ14" s="152">
        <f t="shared" si="44"/>
        <v>170000</v>
      </c>
      <c r="CR14" s="152">
        <f t="shared" si="45"/>
        <v>138281.5</v>
      </c>
      <c r="CS14" s="28"/>
      <c r="CT14" s="11">
        <v>2028</v>
      </c>
      <c r="CU14" s="2">
        <v>236000</v>
      </c>
      <c r="CV14" s="2">
        <v>147465.20000000001</v>
      </c>
      <c r="CW14" s="12">
        <f t="shared" si="46"/>
        <v>383465.2</v>
      </c>
      <c r="CX14" s="152">
        <f t="shared" si="47"/>
        <v>236000</v>
      </c>
      <c r="CY14" s="152">
        <f t="shared" si="48"/>
        <v>147465.20000000001</v>
      </c>
      <c r="CZ14" s="28"/>
      <c r="DA14" s="11">
        <v>2028</v>
      </c>
      <c r="DB14" s="2">
        <v>120000</v>
      </c>
      <c r="DC14" s="2">
        <v>74099</v>
      </c>
      <c r="DD14" s="12">
        <f t="shared" si="49"/>
        <v>194099</v>
      </c>
      <c r="DE14" s="152">
        <f t="shared" si="50"/>
        <v>120000</v>
      </c>
      <c r="DF14" s="152">
        <f t="shared" si="51"/>
        <v>74099</v>
      </c>
      <c r="DG14" s="28"/>
      <c r="DH14" s="11">
        <v>2028</v>
      </c>
      <c r="DI14" s="2">
        <v>105000</v>
      </c>
      <c r="DJ14" s="2"/>
      <c r="DK14" s="12">
        <f t="shared" si="52"/>
        <v>105000</v>
      </c>
      <c r="DL14" s="152">
        <f t="shared" si="53"/>
        <v>105000</v>
      </c>
      <c r="DM14" s="152">
        <f t="shared" si="54"/>
        <v>0</v>
      </c>
      <c r="DN14" s="28"/>
      <c r="DO14" s="11">
        <v>2028</v>
      </c>
      <c r="DP14" s="2">
        <v>290000</v>
      </c>
      <c r="DQ14" s="2">
        <v>199533</v>
      </c>
      <c r="DR14" s="12">
        <f t="shared" si="55"/>
        <v>489533</v>
      </c>
      <c r="DS14" s="152">
        <f t="shared" si="56"/>
        <v>290000</v>
      </c>
      <c r="DT14" s="152">
        <f t="shared" si="57"/>
        <v>199533</v>
      </c>
      <c r="DU14" s="28"/>
      <c r="DV14" s="11">
        <v>2028</v>
      </c>
      <c r="DW14" s="2">
        <v>365000</v>
      </c>
      <c r="DX14" s="2">
        <v>722093.76</v>
      </c>
      <c r="DY14" s="12">
        <f t="shared" si="58"/>
        <v>1087093.76</v>
      </c>
      <c r="DZ14" s="156">
        <v>240000</v>
      </c>
      <c r="EA14" s="157">
        <v>422318.75</v>
      </c>
      <c r="EB14" s="157">
        <f t="shared" si="72"/>
        <v>662318.75</v>
      </c>
      <c r="EC14" s="158">
        <v>125000</v>
      </c>
      <c r="ED14" s="28">
        <v>299775</v>
      </c>
      <c r="EE14" s="28">
        <f t="shared" si="73"/>
        <v>424775</v>
      </c>
      <c r="EF14" s="28"/>
      <c r="EG14" s="86">
        <v>2028</v>
      </c>
      <c r="EH14" s="89">
        <f t="shared" si="59"/>
        <v>3625000</v>
      </c>
      <c r="EI14" s="89">
        <f t="shared" si="60"/>
        <v>2220694.6799999997</v>
      </c>
      <c r="EJ14" s="89">
        <f t="shared" si="61"/>
        <v>5845694.6799999997</v>
      </c>
      <c r="EL14" s="8">
        <v>2028</v>
      </c>
      <c r="EM14" s="6">
        <f t="shared" si="62"/>
        <v>2556090.5</v>
      </c>
      <c r="EN14" s="6">
        <f t="shared" si="63"/>
        <v>1689337.99</v>
      </c>
      <c r="EO14" s="6">
        <f t="shared" si="64"/>
        <v>4245428.49</v>
      </c>
      <c r="EQ14" s="130">
        <v>2028</v>
      </c>
      <c r="ER14" s="133">
        <f t="shared" si="65"/>
        <v>395000</v>
      </c>
      <c r="ES14" s="133">
        <f t="shared" si="66"/>
        <v>78981.259999999995</v>
      </c>
      <c r="ET14" s="133">
        <f t="shared" si="67"/>
        <v>473981.26</v>
      </c>
      <c r="EV14" s="25">
        <v>2028</v>
      </c>
      <c r="EW14" s="28">
        <f t="shared" si="68"/>
        <v>673909.5</v>
      </c>
      <c r="EX14" s="28">
        <f t="shared" si="69"/>
        <v>452375.4299999997</v>
      </c>
      <c r="EY14" s="28">
        <f t="shared" si="70"/>
        <v>1126284.9299999997</v>
      </c>
    </row>
    <row r="15" spans="1:155" x14ac:dyDescent="0.2">
      <c r="A15" s="3"/>
      <c r="B15" s="11">
        <v>2029</v>
      </c>
      <c r="C15" s="12">
        <v>0</v>
      </c>
      <c r="D15" s="12">
        <v>0</v>
      </c>
      <c r="E15" s="12">
        <f t="shared" si="0"/>
        <v>0</v>
      </c>
      <c r="F15" s="6">
        <f t="shared" si="1"/>
        <v>0</v>
      </c>
      <c r="G15" s="6">
        <f t="shared" si="2"/>
        <v>0</v>
      </c>
      <c r="H15" s="28">
        <f t="shared" si="3"/>
        <v>0</v>
      </c>
      <c r="I15" s="28">
        <f t="shared" si="4"/>
        <v>0</v>
      </c>
      <c r="J15" s="6"/>
      <c r="K15" s="11">
        <v>2029</v>
      </c>
      <c r="L15" s="12">
        <v>180000</v>
      </c>
      <c r="M15" s="12">
        <v>47200</v>
      </c>
      <c r="N15" s="12">
        <f t="shared" si="5"/>
        <v>227200</v>
      </c>
      <c r="O15" s="6">
        <f t="shared" si="6"/>
        <v>45000</v>
      </c>
      <c r="P15" s="6">
        <f t="shared" si="7"/>
        <v>11800</v>
      </c>
      <c r="Q15" s="28">
        <f t="shared" si="8"/>
        <v>135000</v>
      </c>
      <c r="R15" s="28">
        <f t="shared" si="9"/>
        <v>35400</v>
      </c>
      <c r="S15" s="28"/>
      <c r="T15" s="11">
        <v>2029</v>
      </c>
      <c r="U15" s="12">
        <v>295000</v>
      </c>
      <c r="V15" s="12">
        <v>78750</v>
      </c>
      <c r="W15" s="12">
        <f t="shared" si="10"/>
        <v>373750</v>
      </c>
      <c r="X15" s="6">
        <f t="shared" si="11"/>
        <v>98323.5</v>
      </c>
      <c r="Y15" s="6">
        <f t="shared" si="12"/>
        <v>26247.375</v>
      </c>
      <c r="Z15" s="28">
        <f t="shared" si="13"/>
        <v>196676.5</v>
      </c>
      <c r="AA15" s="28">
        <f t="shared" si="14"/>
        <v>52502.625</v>
      </c>
      <c r="AB15" s="28"/>
      <c r="AC15" s="11">
        <v>2029</v>
      </c>
      <c r="AD15" s="12"/>
      <c r="AE15" s="12"/>
      <c r="AF15" s="12">
        <f t="shared" si="15"/>
        <v>0</v>
      </c>
      <c r="AG15" s="6">
        <f t="shared" si="16"/>
        <v>0</v>
      </c>
      <c r="AH15" s="6">
        <f t="shared" si="17"/>
        <v>0</v>
      </c>
      <c r="AI15" s="28">
        <f t="shared" si="18"/>
        <v>0</v>
      </c>
      <c r="AJ15" s="28">
        <f t="shared" si="19"/>
        <v>0</v>
      </c>
      <c r="AK15" s="28"/>
      <c r="AL15" s="11">
        <v>2029</v>
      </c>
      <c r="AM15" s="2">
        <v>605000</v>
      </c>
      <c r="AN15" s="2">
        <v>108475.02</v>
      </c>
      <c r="AO15" s="12">
        <f t="shared" si="20"/>
        <v>713475.02</v>
      </c>
      <c r="AP15" s="133">
        <v>410000</v>
      </c>
      <c r="AQ15" s="133">
        <v>67131.259999999995</v>
      </c>
      <c r="AR15" s="28">
        <f t="shared" si="21"/>
        <v>195000</v>
      </c>
      <c r="AS15" s="28">
        <f t="shared" si="22"/>
        <v>41343.760000000009</v>
      </c>
      <c r="AT15" s="28"/>
      <c r="AU15" s="11">
        <v>2029</v>
      </c>
      <c r="AV15" s="12">
        <v>170000</v>
      </c>
      <c r="AW15" s="12">
        <v>17250</v>
      </c>
      <c r="AX15" s="12">
        <f t="shared" si="23"/>
        <v>187250</v>
      </c>
      <c r="AY15" s="6">
        <f t="shared" si="24"/>
        <v>120700</v>
      </c>
      <c r="AZ15" s="6">
        <f t="shared" si="25"/>
        <v>12247.5</v>
      </c>
      <c r="BA15" s="28">
        <f t="shared" si="26"/>
        <v>49300</v>
      </c>
      <c r="BB15" s="28">
        <f t="shared" si="27"/>
        <v>5002.5</v>
      </c>
      <c r="BC15" s="28"/>
      <c r="BD15" s="11">
        <v>2029</v>
      </c>
      <c r="BE15" s="2">
        <v>148000</v>
      </c>
      <c r="BF15" s="2">
        <v>61423.3</v>
      </c>
      <c r="BG15" s="12">
        <f t="shared" si="28"/>
        <v>209423.3</v>
      </c>
      <c r="BH15" s="152">
        <f t="shared" si="29"/>
        <v>148000</v>
      </c>
      <c r="BI15" s="152">
        <f t="shared" si="30"/>
        <v>61423.3</v>
      </c>
      <c r="BJ15" s="28"/>
      <c r="BK15" s="11" t="e">
        <f t="shared" si="71"/>
        <v>#REF!</v>
      </c>
      <c r="BL15" s="2">
        <v>65000</v>
      </c>
      <c r="BM15" s="2">
        <v>28123.5</v>
      </c>
      <c r="BN15" s="12">
        <f t="shared" si="31"/>
        <v>93123.5</v>
      </c>
      <c r="BO15" s="152">
        <f t="shared" si="32"/>
        <v>65000</v>
      </c>
      <c r="BP15" s="152">
        <f t="shared" si="33"/>
        <v>28123.5</v>
      </c>
      <c r="BQ15" s="28"/>
      <c r="BR15" s="11">
        <v>2029</v>
      </c>
      <c r="BS15" s="2">
        <v>391000</v>
      </c>
      <c r="BT15" s="2">
        <v>176680.3</v>
      </c>
      <c r="BU15" s="12">
        <f t="shared" si="34"/>
        <v>567680.30000000005</v>
      </c>
      <c r="BV15" s="152">
        <f t="shared" si="35"/>
        <v>391000</v>
      </c>
      <c r="BW15" s="152">
        <f t="shared" si="36"/>
        <v>176680.3</v>
      </c>
      <c r="BX15" s="28"/>
      <c r="BY15" s="11">
        <v>2029</v>
      </c>
      <c r="BZ15" s="2">
        <v>175000</v>
      </c>
      <c r="CA15" s="2">
        <v>80507</v>
      </c>
      <c r="CB15" s="12">
        <f t="shared" si="37"/>
        <v>255507</v>
      </c>
      <c r="CC15" s="152">
        <f t="shared" si="38"/>
        <v>175000</v>
      </c>
      <c r="CD15" s="152">
        <f t="shared" si="39"/>
        <v>80507</v>
      </c>
      <c r="CE15" s="28"/>
      <c r="CF15" s="11">
        <v>2029</v>
      </c>
      <c r="CG15" s="2">
        <v>379000</v>
      </c>
      <c r="CH15" s="2">
        <v>290139.3</v>
      </c>
      <c r="CI15" s="12">
        <f t="shared" si="40"/>
        <v>669139.30000000005</v>
      </c>
      <c r="CJ15" s="152">
        <f t="shared" si="41"/>
        <v>379000</v>
      </c>
      <c r="CK15" s="152">
        <f t="shared" si="42"/>
        <v>290139.3</v>
      </c>
      <c r="CL15" s="28"/>
      <c r="CM15" s="11">
        <v>2029</v>
      </c>
      <c r="CN15" s="2">
        <v>175000</v>
      </c>
      <c r="CO15" s="2">
        <v>136292.5</v>
      </c>
      <c r="CP15" s="12">
        <f t="shared" si="43"/>
        <v>311292.5</v>
      </c>
      <c r="CQ15" s="152">
        <f t="shared" si="44"/>
        <v>175000</v>
      </c>
      <c r="CR15" s="152">
        <f t="shared" si="45"/>
        <v>136292.5</v>
      </c>
      <c r="CS15" s="28"/>
      <c r="CT15" s="11">
        <v>2029</v>
      </c>
      <c r="CU15" s="2">
        <v>240000</v>
      </c>
      <c r="CV15" s="2">
        <v>143736.4</v>
      </c>
      <c r="CW15" s="12">
        <f t="shared" si="46"/>
        <v>383736.4</v>
      </c>
      <c r="CX15" s="152">
        <f t="shared" si="47"/>
        <v>240000</v>
      </c>
      <c r="CY15" s="152">
        <f t="shared" si="48"/>
        <v>143736.4</v>
      </c>
      <c r="CZ15" s="28"/>
      <c r="DA15" s="11">
        <v>2029</v>
      </c>
      <c r="DB15" s="2">
        <v>125000</v>
      </c>
      <c r="DC15" s="2">
        <v>72683</v>
      </c>
      <c r="DD15" s="12">
        <f t="shared" si="49"/>
        <v>197683</v>
      </c>
      <c r="DE15" s="152">
        <f t="shared" si="50"/>
        <v>125000</v>
      </c>
      <c r="DF15" s="152">
        <f t="shared" si="51"/>
        <v>72683</v>
      </c>
      <c r="DG15" s="28"/>
      <c r="DH15" s="11">
        <v>2029</v>
      </c>
      <c r="DI15" s="2">
        <v>105000</v>
      </c>
      <c r="DJ15" s="2"/>
      <c r="DK15" s="12">
        <f t="shared" si="52"/>
        <v>105000</v>
      </c>
      <c r="DL15" s="152">
        <f t="shared" si="53"/>
        <v>105000</v>
      </c>
      <c r="DM15" s="152">
        <f t="shared" si="54"/>
        <v>0</v>
      </c>
      <c r="DN15" s="28"/>
      <c r="DO15" s="11">
        <v>2029</v>
      </c>
      <c r="DP15" s="2">
        <v>295000</v>
      </c>
      <c r="DQ15" s="2">
        <v>194603</v>
      </c>
      <c r="DR15" s="12">
        <f t="shared" si="55"/>
        <v>489603</v>
      </c>
      <c r="DS15" s="152">
        <f t="shared" si="56"/>
        <v>295000</v>
      </c>
      <c r="DT15" s="152">
        <f t="shared" si="57"/>
        <v>194603</v>
      </c>
      <c r="DU15" s="28"/>
      <c r="DV15" s="11">
        <v>2029</v>
      </c>
      <c r="DW15" s="2">
        <v>395000</v>
      </c>
      <c r="DX15" s="2">
        <v>696543.76</v>
      </c>
      <c r="DY15" s="12">
        <f t="shared" si="58"/>
        <v>1091543.76</v>
      </c>
      <c r="DZ15" s="156">
        <v>260000</v>
      </c>
      <c r="EA15" s="157">
        <v>405518.75</v>
      </c>
      <c r="EB15" s="157">
        <f t="shared" si="72"/>
        <v>665518.75</v>
      </c>
      <c r="EC15" s="158">
        <v>135000</v>
      </c>
      <c r="ED15" s="28">
        <v>291025</v>
      </c>
      <c r="EE15" s="28">
        <f t="shared" si="73"/>
        <v>426025</v>
      </c>
      <c r="EF15" s="28"/>
      <c r="EG15" s="86">
        <v>2029</v>
      </c>
      <c r="EH15" s="89">
        <f t="shared" si="59"/>
        <v>3743000</v>
      </c>
      <c r="EI15" s="89">
        <f t="shared" si="60"/>
        <v>2132407.08</v>
      </c>
      <c r="EJ15" s="89">
        <f t="shared" si="61"/>
        <v>5875407.0800000001</v>
      </c>
      <c r="EL15" s="8">
        <v>2029</v>
      </c>
      <c r="EM15" s="6">
        <f t="shared" si="62"/>
        <v>2622023.5</v>
      </c>
      <c r="EN15" s="6">
        <f t="shared" si="63"/>
        <v>1640001.9249999998</v>
      </c>
      <c r="EO15" s="6">
        <f t="shared" si="64"/>
        <v>4262025.4249999998</v>
      </c>
      <c r="EQ15" s="130">
        <v>2029</v>
      </c>
      <c r="ER15" s="133">
        <f t="shared" si="65"/>
        <v>410000</v>
      </c>
      <c r="ES15" s="133">
        <f t="shared" si="66"/>
        <v>67131.259999999995</v>
      </c>
      <c r="ET15" s="133">
        <f t="shared" si="67"/>
        <v>477131.26</v>
      </c>
      <c r="EV15" s="25">
        <v>2029</v>
      </c>
      <c r="EW15" s="28">
        <f t="shared" si="68"/>
        <v>710976.5</v>
      </c>
      <c r="EX15" s="28">
        <f t="shared" si="69"/>
        <v>425273.89500000025</v>
      </c>
      <c r="EY15" s="28">
        <f t="shared" si="70"/>
        <v>1136250.3950000003</v>
      </c>
    </row>
    <row r="16" spans="1:155" x14ac:dyDescent="0.2">
      <c r="A16" s="3"/>
      <c r="B16" s="11">
        <v>2030</v>
      </c>
      <c r="C16" s="12">
        <v>0</v>
      </c>
      <c r="D16" s="12">
        <v>0</v>
      </c>
      <c r="E16" s="12">
        <f t="shared" si="0"/>
        <v>0</v>
      </c>
      <c r="F16" s="6">
        <f t="shared" si="1"/>
        <v>0</v>
      </c>
      <c r="G16" s="6">
        <f t="shared" si="2"/>
        <v>0</v>
      </c>
      <c r="H16" s="28">
        <f t="shared" si="3"/>
        <v>0</v>
      </c>
      <c r="I16" s="28">
        <f t="shared" si="4"/>
        <v>0</v>
      </c>
      <c r="J16" s="6"/>
      <c r="K16" s="11">
        <v>2030</v>
      </c>
      <c r="L16" s="12">
        <v>185000</v>
      </c>
      <c r="M16" s="12">
        <v>40000</v>
      </c>
      <c r="N16" s="12">
        <f t="shared" si="5"/>
        <v>225000</v>
      </c>
      <c r="O16" s="6">
        <f t="shared" si="6"/>
        <v>46250</v>
      </c>
      <c r="P16" s="6">
        <f t="shared" si="7"/>
        <v>10000</v>
      </c>
      <c r="Q16" s="28">
        <f t="shared" si="8"/>
        <v>138750</v>
      </c>
      <c r="R16" s="28">
        <f t="shared" si="9"/>
        <v>30000</v>
      </c>
      <c r="S16" s="28"/>
      <c r="T16" s="11">
        <v>2030</v>
      </c>
      <c r="U16" s="12">
        <v>305000</v>
      </c>
      <c r="V16" s="12">
        <v>69900</v>
      </c>
      <c r="W16" s="12">
        <f t="shared" si="10"/>
        <v>374900</v>
      </c>
      <c r="X16" s="6">
        <f t="shared" si="11"/>
        <v>101656.5</v>
      </c>
      <c r="Y16" s="6">
        <f t="shared" si="12"/>
        <v>23297.67</v>
      </c>
      <c r="Z16" s="28">
        <f t="shared" si="13"/>
        <v>203343.5</v>
      </c>
      <c r="AA16" s="28">
        <f t="shared" si="14"/>
        <v>46602.329999999994</v>
      </c>
      <c r="AB16" s="28"/>
      <c r="AC16" s="11">
        <v>2030</v>
      </c>
      <c r="AD16" s="12"/>
      <c r="AE16" s="12"/>
      <c r="AF16" s="12">
        <f t="shared" si="15"/>
        <v>0</v>
      </c>
      <c r="AG16" s="6">
        <f t="shared" si="16"/>
        <v>0</v>
      </c>
      <c r="AH16" s="6">
        <f t="shared" si="17"/>
        <v>0</v>
      </c>
      <c r="AI16" s="28">
        <f t="shared" si="18"/>
        <v>0</v>
      </c>
      <c r="AJ16" s="28">
        <f t="shared" si="19"/>
        <v>0</v>
      </c>
      <c r="AK16" s="28"/>
      <c r="AL16" s="11">
        <v>2030</v>
      </c>
      <c r="AM16" s="2">
        <v>620000</v>
      </c>
      <c r="AN16" s="2">
        <v>90325.02</v>
      </c>
      <c r="AO16" s="12">
        <f t="shared" si="20"/>
        <v>710325.02</v>
      </c>
      <c r="AP16" s="133">
        <v>420000</v>
      </c>
      <c r="AQ16" s="133">
        <v>54831.26</v>
      </c>
      <c r="AR16" s="28">
        <f t="shared" si="21"/>
        <v>200000</v>
      </c>
      <c r="AS16" s="28">
        <f t="shared" si="22"/>
        <v>35493.760000000002</v>
      </c>
      <c r="AT16" s="28"/>
      <c r="AU16" s="11">
        <v>2030</v>
      </c>
      <c r="AV16" s="12">
        <v>175000</v>
      </c>
      <c r="AW16" s="12">
        <v>8750</v>
      </c>
      <c r="AX16" s="12">
        <f t="shared" si="23"/>
        <v>183750</v>
      </c>
      <c r="AY16" s="6">
        <f t="shared" si="24"/>
        <v>124250</v>
      </c>
      <c r="AZ16" s="6">
        <f t="shared" si="25"/>
        <v>6212.5</v>
      </c>
      <c r="BA16" s="28">
        <f t="shared" si="26"/>
        <v>50750</v>
      </c>
      <c r="BB16" s="28">
        <f t="shared" si="27"/>
        <v>2537.5</v>
      </c>
      <c r="BC16" s="28"/>
      <c r="BD16" s="11">
        <v>2030</v>
      </c>
      <c r="BE16" s="2">
        <v>149000</v>
      </c>
      <c r="BF16" s="2">
        <v>60239.3</v>
      </c>
      <c r="BG16" s="12">
        <f t="shared" si="28"/>
        <v>209239.3</v>
      </c>
      <c r="BH16" s="152">
        <f t="shared" si="29"/>
        <v>149000</v>
      </c>
      <c r="BI16" s="152">
        <f t="shared" si="30"/>
        <v>60239.3</v>
      </c>
      <c r="BJ16" s="28"/>
      <c r="BK16" s="11" t="e">
        <f t="shared" si="71"/>
        <v>#REF!</v>
      </c>
      <c r="BL16" s="2">
        <v>65000</v>
      </c>
      <c r="BM16" s="2">
        <v>27603.5</v>
      </c>
      <c r="BN16" s="12">
        <f t="shared" si="31"/>
        <v>92603.5</v>
      </c>
      <c r="BO16" s="152">
        <f t="shared" si="32"/>
        <v>65000</v>
      </c>
      <c r="BP16" s="152">
        <f t="shared" si="33"/>
        <v>27603.5</v>
      </c>
      <c r="BQ16" s="28"/>
      <c r="BR16" s="11">
        <v>2030</v>
      </c>
      <c r="BS16" s="2">
        <v>394000</v>
      </c>
      <c r="BT16" s="2">
        <v>173552.3</v>
      </c>
      <c r="BU16" s="12">
        <f t="shared" si="34"/>
        <v>567552.30000000005</v>
      </c>
      <c r="BV16" s="152">
        <f t="shared" si="35"/>
        <v>394000</v>
      </c>
      <c r="BW16" s="152">
        <f t="shared" si="36"/>
        <v>173552.3</v>
      </c>
      <c r="BX16" s="28"/>
      <c r="BY16" s="11">
        <v>2030</v>
      </c>
      <c r="BZ16" s="2">
        <v>175000</v>
      </c>
      <c r="CA16" s="2">
        <v>79107</v>
      </c>
      <c r="CB16" s="12">
        <f t="shared" si="37"/>
        <v>254107</v>
      </c>
      <c r="CC16" s="152">
        <f t="shared" si="38"/>
        <v>175000</v>
      </c>
      <c r="CD16" s="152">
        <f t="shared" si="39"/>
        <v>79107</v>
      </c>
      <c r="CE16" s="28"/>
      <c r="CF16" s="11">
        <v>2030</v>
      </c>
      <c r="CG16" s="2">
        <v>383000</v>
      </c>
      <c r="CH16" s="2">
        <v>285553.40000000002</v>
      </c>
      <c r="CI16" s="12">
        <f t="shared" si="40"/>
        <v>668553.4</v>
      </c>
      <c r="CJ16" s="152">
        <f t="shared" si="41"/>
        <v>383000</v>
      </c>
      <c r="CK16" s="152">
        <f t="shared" si="42"/>
        <v>285553.40000000002</v>
      </c>
      <c r="CL16" s="28"/>
      <c r="CM16" s="11">
        <v>2030</v>
      </c>
      <c r="CN16" s="2">
        <v>175000</v>
      </c>
      <c r="CO16" s="2">
        <v>134087.5</v>
      </c>
      <c r="CP16" s="12">
        <f t="shared" si="43"/>
        <v>309087.5</v>
      </c>
      <c r="CQ16" s="152">
        <f t="shared" si="44"/>
        <v>175000</v>
      </c>
      <c r="CR16" s="152">
        <f t="shared" si="45"/>
        <v>134087.5</v>
      </c>
      <c r="CS16" s="28"/>
      <c r="CT16" s="11">
        <v>2030</v>
      </c>
      <c r="CU16" s="2">
        <v>244000</v>
      </c>
      <c r="CV16" s="2">
        <v>139896.4</v>
      </c>
      <c r="CW16" s="12">
        <f t="shared" si="46"/>
        <v>383896.4</v>
      </c>
      <c r="CX16" s="152">
        <f t="shared" si="47"/>
        <v>244000</v>
      </c>
      <c r="CY16" s="152">
        <f t="shared" si="48"/>
        <v>139896.4</v>
      </c>
      <c r="CZ16" s="28"/>
      <c r="DA16" s="11">
        <v>2030</v>
      </c>
      <c r="DB16" s="2">
        <v>125000</v>
      </c>
      <c r="DC16" s="2">
        <v>71170.5</v>
      </c>
      <c r="DD16" s="12">
        <f t="shared" si="49"/>
        <v>196170.5</v>
      </c>
      <c r="DE16" s="152">
        <f t="shared" si="50"/>
        <v>125000</v>
      </c>
      <c r="DF16" s="152">
        <f t="shared" si="51"/>
        <v>71170.5</v>
      </c>
      <c r="DG16" s="28"/>
      <c r="DH16" s="11">
        <v>2030</v>
      </c>
      <c r="DI16" s="2">
        <v>105000</v>
      </c>
      <c r="DJ16" s="2"/>
      <c r="DK16" s="12">
        <f t="shared" si="52"/>
        <v>105000</v>
      </c>
      <c r="DL16" s="152">
        <f t="shared" si="53"/>
        <v>105000</v>
      </c>
      <c r="DM16" s="152">
        <f t="shared" si="54"/>
        <v>0</v>
      </c>
      <c r="DN16" s="28"/>
      <c r="DO16" s="11">
        <v>2030</v>
      </c>
      <c r="DP16" s="2">
        <v>300000</v>
      </c>
      <c r="DQ16" s="2">
        <v>189529</v>
      </c>
      <c r="DR16" s="12">
        <f t="shared" si="55"/>
        <v>489529</v>
      </c>
      <c r="DS16" s="152">
        <f t="shared" si="56"/>
        <v>300000</v>
      </c>
      <c r="DT16" s="152">
        <f t="shared" si="57"/>
        <v>189529</v>
      </c>
      <c r="DU16" s="28"/>
      <c r="DV16" s="11">
        <v>2030</v>
      </c>
      <c r="DW16" s="2">
        <v>420000</v>
      </c>
      <c r="DX16" s="2">
        <v>672843.76</v>
      </c>
      <c r="DY16" s="12">
        <f t="shared" si="58"/>
        <v>1092843.76</v>
      </c>
      <c r="DZ16" s="156">
        <v>275000</v>
      </c>
      <c r="EA16" s="157">
        <v>389918.75</v>
      </c>
      <c r="EB16" s="157">
        <f t="shared" si="72"/>
        <v>664918.75</v>
      </c>
      <c r="EC16" s="158">
        <v>145000</v>
      </c>
      <c r="ED16" s="28">
        <v>282925</v>
      </c>
      <c r="EE16" s="28">
        <f t="shared" si="73"/>
        <v>427925</v>
      </c>
      <c r="EF16" s="28"/>
      <c r="EG16" s="86">
        <v>2030</v>
      </c>
      <c r="EH16" s="89">
        <f t="shared" si="59"/>
        <v>3820000</v>
      </c>
      <c r="EI16" s="89">
        <f t="shared" si="60"/>
        <v>2042557.68</v>
      </c>
      <c r="EJ16" s="89">
        <f t="shared" si="61"/>
        <v>5862557.6799999997</v>
      </c>
      <c r="EL16" s="8">
        <v>2030</v>
      </c>
      <c r="EM16" s="6">
        <f t="shared" si="62"/>
        <v>2662156.5</v>
      </c>
      <c r="EN16" s="6">
        <f t="shared" si="63"/>
        <v>1590167.82</v>
      </c>
      <c r="EO16" s="6">
        <f t="shared" si="64"/>
        <v>4252324.32</v>
      </c>
      <c r="EQ16" s="130">
        <v>2030</v>
      </c>
      <c r="ER16" s="133">
        <f t="shared" si="65"/>
        <v>420000</v>
      </c>
      <c r="ES16" s="133">
        <f t="shared" si="66"/>
        <v>54831.26</v>
      </c>
      <c r="ET16" s="133">
        <f t="shared" si="67"/>
        <v>474831.26</v>
      </c>
      <c r="EV16" s="25">
        <v>2030</v>
      </c>
      <c r="EW16" s="28">
        <f t="shared" si="68"/>
        <v>737843.5</v>
      </c>
      <c r="EX16" s="28">
        <f t="shared" si="69"/>
        <v>397558.59999999986</v>
      </c>
      <c r="EY16" s="28">
        <f t="shared" si="70"/>
        <v>1135402.0999999999</v>
      </c>
    </row>
    <row r="17" spans="1:155" x14ac:dyDescent="0.2">
      <c r="A17" s="3"/>
      <c r="B17" s="11">
        <v>2031</v>
      </c>
      <c r="C17" s="12">
        <v>0</v>
      </c>
      <c r="D17" s="12">
        <v>0</v>
      </c>
      <c r="E17" s="12">
        <f t="shared" si="0"/>
        <v>0</v>
      </c>
      <c r="F17" s="6">
        <f t="shared" si="1"/>
        <v>0</v>
      </c>
      <c r="G17" s="6">
        <f t="shared" si="2"/>
        <v>0</v>
      </c>
      <c r="H17" s="28">
        <f t="shared" si="3"/>
        <v>0</v>
      </c>
      <c r="I17" s="28">
        <f t="shared" si="4"/>
        <v>0</v>
      </c>
      <c r="J17" s="6"/>
      <c r="K17" s="11">
        <v>2031</v>
      </c>
      <c r="L17" s="12">
        <v>190000</v>
      </c>
      <c r="M17" s="12">
        <v>32600</v>
      </c>
      <c r="N17" s="12">
        <f t="shared" si="5"/>
        <v>222600</v>
      </c>
      <c r="O17" s="6">
        <f t="shared" si="6"/>
        <v>47500</v>
      </c>
      <c r="P17" s="6">
        <f t="shared" si="7"/>
        <v>8150</v>
      </c>
      <c r="Q17" s="28">
        <f t="shared" si="8"/>
        <v>142500</v>
      </c>
      <c r="R17" s="28">
        <f t="shared" si="9"/>
        <v>24450</v>
      </c>
      <c r="S17" s="28"/>
      <c r="T17" s="11">
        <v>2031</v>
      </c>
      <c r="U17" s="12">
        <v>315000</v>
      </c>
      <c r="V17" s="12">
        <v>60750</v>
      </c>
      <c r="W17" s="12">
        <f t="shared" si="10"/>
        <v>375750</v>
      </c>
      <c r="X17" s="6">
        <f t="shared" si="11"/>
        <v>104989.5</v>
      </c>
      <c r="Y17" s="6">
        <f t="shared" si="12"/>
        <v>20247.974999999999</v>
      </c>
      <c r="Z17" s="28">
        <f t="shared" si="13"/>
        <v>210010.5</v>
      </c>
      <c r="AA17" s="28">
        <f t="shared" si="14"/>
        <v>40502.024999999994</v>
      </c>
      <c r="AB17" s="28"/>
      <c r="AC17" s="11">
        <v>2031</v>
      </c>
      <c r="AD17" s="12"/>
      <c r="AE17" s="12"/>
      <c r="AF17" s="12">
        <f t="shared" si="15"/>
        <v>0</v>
      </c>
      <c r="AG17" s="6">
        <f t="shared" si="16"/>
        <v>0</v>
      </c>
      <c r="AH17" s="6">
        <f t="shared" si="17"/>
        <v>0</v>
      </c>
      <c r="AI17" s="28">
        <f t="shared" si="18"/>
        <v>0</v>
      </c>
      <c r="AJ17" s="28">
        <f t="shared" si="19"/>
        <v>0</v>
      </c>
      <c r="AK17" s="28"/>
      <c r="AL17" s="11">
        <v>2031</v>
      </c>
      <c r="AM17" s="2">
        <v>500000</v>
      </c>
      <c r="AN17" s="2">
        <v>77925.02</v>
      </c>
      <c r="AO17" s="12">
        <f t="shared" si="20"/>
        <v>577925.02</v>
      </c>
      <c r="AP17" s="133">
        <v>430000</v>
      </c>
      <c r="AQ17" s="133">
        <v>46431.26</v>
      </c>
      <c r="AR17" s="28">
        <f t="shared" si="21"/>
        <v>70000</v>
      </c>
      <c r="AS17" s="28">
        <f t="shared" si="22"/>
        <v>31493.760000000002</v>
      </c>
      <c r="AT17" s="28"/>
      <c r="AU17" s="11">
        <v>2031</v>
      </c>
      <c r="AV17" s="12"/>
      <c r="AW17" s="12"/>
      <c r="AX17" s="12">
        <f t="shared" si="23"/>
        <v>0</v>
      </c>
      <c r="AY17" s="6">
        <f t="shared" si="24"/>
        <v>0</v>
      </c>
      <c r="AZ17" s="6">
        <f t="shared" si="25"/>
        <v>0</v>
      </c>
      <c r="BA17" s="28">
        <f t="shared" si="26"/>
        <v>0</v>
      </c>
      <c r="BB17" s="28">
        <f t="shared" si="27"/>
        <v>0</v>
      </c>
      <c r="BC17" s="28"/>
      <c r="BD17" s="11">
        <v>2031</v>
      </c>
      <c r="BE17" s="2">
        <v>151000</v>
      </c>
      <c r="BF17" s="2">
        <v>59047.3</v>
      </c>
      <c r="BG17" s="12">
        <f t="shared" si="28"/>
        <v>210047.3</v>
      </c>
      <c r="BH17" s="152">
        <f t="shared" si="29"/>
        <v>151000</v>
      </c>
      <c r="BI17" s="152">
        <f t="shared" si="30"/>
        <v>59047.3</v>
      </c>
      <c r="BJ17" s="28"/>
      <c r="BK17" s="11" t="e">
        <f t="shared" si="71"/>
        <v>#REF!</v>
      </c>
      <c r="BL17" s="2">
        <v>65000</v>
      </c>
      <c r="BM17" s="2">
        <v>27083.5</v>
      </c>
      <c r="BN17" s="12">
        <f t="shared" si="31"/>
        <v>92083.5</v>
      </c>
      <c r="BO17" s="152">
        <f t="shared" si="32"/>
        <v>65000</v>
      </c>
      <c r="BP17" s="152">
        <f t="shared" si="33"/>
        <v>27083.5</v>
      </c>
      <c r="BQ17" s="28"/>
      <c r="BR17" s="11">
        <v>2031</v>
      </c>
      <c r="BS17" s="2">
        <v>397000</v>
      </c>
      <c r="BT17" s="2">
        <v>170400.3</v>
      </c>
      <c r="BU17" s="12">
        <f t="shared" si="34"/>
        <v>567400.30000000005</v>
      </c>
      <c r="BV17" s="152">
        <f t="shared" si="35"/>
        <v>397000</v>
      </c>
      <c r="BW17" s="152">
        <f t="shared" si="36"/>
        <v>170400.3</v>
      </c>
      <c r="BX17" s="28"/>
      <c r="BY17" s="11">
        <v>2031</v>
      </c>
      <c r="BZ17" s="2">
        <v>175000</v>
      </c>
      <c r="CA17" s="2">
        <v>77707</v>
      </c>
      <c r="CB17" s="12">
        <f t="shared" si="37"/>
        <v>252707</v>
      </c>
      <c r="CC17" s="152">
        <f t="shared" si="38"/>
        <v>175000</v>
      </c>
      <c r="CD17" s="152">
        <f t="shared" si="39"/>
        <v>77707</v>
      </c>
      <c r="CE17" s="28"/>
      <c r="CF17" s="11">
        <v>2031</v>
      </c>
      <c r="CG17" s="2">
        <v>388000</v>
      </c>
      <c r="CH17" s="2">
        <v>280765.90000000002</v>
      </c>
      <c r="CI17" s="12">
        <f t="shared" si="40"/>
        <v>668765.9</v>
      </c>
      <c r="CJ17" s="152">
        <f t="shared" si="41"/>
        <v>388000</v>
      </c>
      <c r="CK17" s="152">
        <f t="shared" si="42"/>
        <v>280765.90000000002</v>
      </c>
      <c r="CL17" s="28"/>
      <c r="CM17" s="11">
        <v>2031</v>
      </c>
      <c r="CN17" s="2">
        <v>180000</v>
      </c>
      <c r="CO17" s="2">
        <v>131812.5</v>
      </c>
      <c r="CP17" s="12">
        <f t="shared" si="43"/>
        <v>311812.5</v>
      </c>
      <c r="CQ17" s="152">
        <f t="shared" si="44"/>
        <v>180000</v>
      </c>
      <c r="CR17" s="152">
        <f t="shared" si="45"/>
        <v>131812.5</v>
      </c>
      <c r="CS17" s="28"/>
      <c r="CT17" s="11">
        <v>2031</v>
      </c>
      <c r="CU17" s="2">
        <v>248000</v>
      </c>
      <c r="CV17" s="2">
        <v>135968</v>
      </c>
      <c r="CW17" s="12">
        <f t="shared" si="46"/>
        <v>383968</v>
      </c>
      <c r="CX17" s="152">
        <f t="shared" si="47"/>
        <v>248000</v>
      </c>
      <c r="CY17" s="152">
        <f t="shared" si="48"/>
        <v>135968</v>
      </c>
      <c r="CZ17" s="28"/>
      <c r="DA17" s="11">
        <v>2031</v>
      </c>
      <c r="DB17" s="2">
        <v>125000</v>
      </c>
      <c r="DC17" s="2">
        <v>69633</v>
      </c>
      <c r="DD17" s="12">
        <f t="shared" si="49"/>
        <v>194633</v>
      </c>
      <c r="DE17" s="152">
        <f t="shared" si="50"/>
        <v>125000</v>
      </c>
      <c r="DF17" s="152">
        <f t="shared" si="51"/>
        <v>69633</v>
      </c>
      <c r="DG17" s="28"/>
      <c r="DH17" s="11">
        <v>2031</v>
      </c>
      <c r="DI17" s="2">
        <v>105000</v>
      </c>
      <c r="DJ17" s="2"/>
      <c r="DK17" s="12">
        <f t="shared" si="52"/>
        <v>105000</v>
      </c>
      <c r="DL17" s="152">
        <f t="shared" si="53"/>
        <v>105000</v>
      </c>
      <c r="DM17" s="152">
        <f t="shared" si="54"/>
        <v>0</v>
      </c>
      <c r="DN17" s="28"/>
      <c r="DO17" s="11">
        <v>2031</v>
      </c>
      <c r="DP17" s="2">
        <v>305000</v>
      </c>
      <c r="DQ17" s="2">
        <v>184309</v>
      </c>
      <c r="DR17" s="12">
        <f t="shared" si="55"/>
        <v>489309</v>
      </c>
      <c r="DS17" s="152">
        <f t="shared" si="56"/>
        <v>305000</v>
      </c>
      <c r="DT17" s="152">
        <f t="shared" si="57"/>
        <v>184309</v>
      </c>
      <c r="DU17" s="28"/>
      <c r="DV17" s="11">
        <v>2031</v>
      </c>
      <c r="DW17" s="2">
        <v>440000</v>
      </c>
      <c r="DX17" s="2">
        <v>647643.76</v>
      </c>
      <c r="DY17" s="12">
        <f t="shared" si="58"/>
        <v>1087643.76</v>
      </c>
      <c r="DZ17" s="156">
        <v>290000</v>
      </c>
      <c r="EA17" s="157">
        <v>373418.75</v>
      </c>
      <c r="EB17" s="157">
        <f t="shared" si="72"/>
        <v>663418.75</v>
      </c>
      <c r="EC17" s="158">
        <v>150000</v>
      </c>
      <c r="ED17" s="28">
        <v>274225</v>
      </c>
      <c r="EE17" s="28">
        <f t="shared" si="73"/>
        <v>424225</v>
      </c>
      <c r="EF17" s="28"/>
      <c r="EG17" s="86">
        <v>2031</v>
      </c>
      <c r="EH17" s="89">
        <f t="shared" si="59"/>
        <v>3584000</v>
      </c>
      <c r="EI17" s="89">
        <f t="shared" si="60"/>
        <v>1955645.28</v>
      </c>
      <c r="EJ17" s="89">
        <f t="shared" si="61"/>
        <v>5539645.2800000003</v>
      </c>
      <c r="EL17" s="8">
        <v>2031</v>
      </c>
      <c r="EM17" s="6">
        <f t="shared" si="62"/>
        <v>2581489.5</v>
      </c>
      <c r="EN17" s="6">
        <f t="shared" si="63"/>
        <v>1538543.2250000001</v>
      </c>
      <c r="EO17" s="6">
        <f t="shared" si="64"/>
        <v>4120032.7250000001</v>
      </c>
      <c r="EQ17" s="130">
        <v>2031</v>
      </c>
      <c r="ER17" s="133">
        <f t="shared" si="65"/>
        <v>430000</v>
      </c>
      <c r="ES17" s="133">
        <f t="shared" si="66"/>
        <v>46431.26</v>
      </c>
      <c r="ET17" s="133">
        <f t="shared" si="67"/>
        <v>476431.26</v>
      </c>
      <c r="EV17" s="25">
        <v>2031</v>
      </c>
      <c r="EW17" s="28">
        <f t="shared" si="68"/>
        <v>572510.5</v>
      </c>
      <c r="EX17" s="28">
        <f t="shared" si="69"/>
        <v>370670.79499999993</v>
      </c>
      <c r="EY17" s="28">
        <f t="shared" si="70"/>
        <v>943181.29499999993</v>
      </c>
    </row>
    <row r="18" spans="1:155" x14ac:dyDescent="0.2">
      <c r="A18" s="3"/>
      <c r="B18" s="11">
        <v>2032</v>
      </c>
      <c r="C18" s="12">
        <v>0</v>
      </c>
      <c r="D18" s="12">
        <v>0</v>
      </c>
      <c r="E18" s="12">
        <f t="shared" si="0"/>
        <v>0</v>
      </c>
      <c r="F18" s="6">
        <f t="shared" si="1"/>
        <v>0</v>
      </c>
      <c r="G18" s="6">
        <f t="shared" si="2"/>
        <v>0</v>
      </c>
      <c r="H18" s="28">
        <f t="shared" si="3"/>
        <v>0</v>
      </c>
      <c r="I18" s="28">
        <f t="shared" si="4"/>
        <v>0</v>
      </c>
      <c r="J18" s="6"/>
      <c r="K18" s="11">
        <v>2032</v>
      </c>
      <c r="L18" s="12">
        <v>200000</v>
      </c>
      <c r="M18" s="12">
        <v>25000</v>
      </c>
      <c r="N18" s="12">
        <f t="shared" si="5"/>
        <v>225000</v>
      </c>
      <c r="O18" s="6">
        <f t="shared" si="6"/>
        <v>50000</v>
      </c>
      <c r="P18" s="6">
        <f t="shared" si="7"/>
        <v>6250</v>
      </c>
      <c r="Q18" s="28">
        <f t="shared" si="8"/>
        <v>150000</v>
      </c>
      <c r="R18" s="28">
        <f t="shared" si="9"/>
        <v>18750</v>
      </c>
      <c r="S18" s="28"/>
      <c r="T18" s="11">
        <v>2032</v>
      </c>
      <c r="U18" s="12">
        <v>325000</v>
      </c>
      <c r="V18" s="12">
        <v>51300</v>
      </c>
      <c r="W18" s="12">
        <f t="shared" si="10"/>
        <v>376300</v>
      </c>
      <c r="X18" s="6">
        <f t="shared" si="11"/>
        <v>108322.5</v>
      </c>
      <c r="Y18" s="6">
        <f t="shared" si="12"/>
        <v>17098.29</v>
      </c>
      <c r="Z18" s="28">
        <f t="shared" si="13"/>
        <v>216677.5</v>
      </c>
      <c r="AA18" s="28">
        <f t="shared" si="14"/>
        <v>34201.71</v>
      </c>
      <c r="AB18" s="28"/>
      <c r="AC18" s="11">
        <v>2032</v>
      </c>
      <c r="AD18" s="12"/>
      <c r="AE18" s="12"/>
      <c r="AF18" s="12">
        <f t="shared" si="15"/>
        <v>0</v>
      </c>
      <c r="AG18" s="6">
        <f t="shared" si="16"/>
        <v>0</v>
      </c>
      <c r="AH18" s="6">
        <f t="shared" si="17"/>
        <v>0</v>
      </c>
      <c r="AI18" s="28">
        <f t="shared" si="18"/>
        <v>0</v>
      </c>
      <c r="AJ18" s="28">
        <f t="shared" si="19"/>
        <v>0</v>
      </c>
      <c r="AK18" s="28"/>
      <c r="AL18" s="11">
        <v>2032</v>
      </c>
      <c r="AM18" s="2">
        <v>515000</v>
      </c>
      <c r="AN18" s="2">
        <v>67925.02</v>
      </c>
      <c r="AO18" s="12">
        <f t="shared" si="20"/>
        <v>582925.02</v>
      </c>
      <c r="AP18" s="133">
        <v>440000</v>
      </c>
      <c r="AQ18" s="133">
        <v>37831.26</v>
      </c>
      <c r="AR18" s="28">
        <f t="shared" si="21"/>
        <v>75000</v>
      </c>
      <c r="AS18" s="28">
        <f t="shared" si="22"/>
        <v>30093.760000000002</v>
      </c>
      <c r="AT18" s="28"/>
      <c r="AU18" s="11">
        <v>2032</v>
      </c>
      <c r="AV18" s="12"/>
      <c r="AW18" s="12"/>
      <c r="AX18" s="12">
        <f t="shared" si="23"/>
        <v>0</v>
      </c>
      <c r="AY18" s="6">
        <f t="shared" si="24"/>
        <v>0</v>
      </c>
      <c r="AZ18" s="6">
        <f t="shared" si="25"/>
        <v>0</v>
      </c>
      <c r="BA18" s="28">
        <f t="shared" si="26"/>
        <v>0</v>
      </c>
      <c r="BB18" s="28">
        <f t="shared" si="27"/>
        <v>0</v>
      </c>
      <c r="BC18" s="28"/>
      <c r="BD18" s="11">
        <v>2032</v>
      </c>
      <c r="BE18" s="2">
        <v>152000</v>
      </c>
      <c r="BF18" s="2">
        <v>57839.3</v>
      </c>
      <c r="BG18" s="12">
        <f t="shared" si="28"/>
        <v>209839.3</v>
      </c>
      <c r="BH18" s="152">
        <f t="shared" si="29"/>
        <v>152000</v>
      </c>
      <c r="BI18" s="152">
        <f t="shared" si="30"/>
        <v>57839.3</v>
      </c>
      <c r="BJ18" s="28"/>
      <c r="BK18" s="11" t="e">
        <f t="shared" si="71"/>
        <v>#REF!</v>
      </c>
      <c r="BL18" s="2">
        <v>70000</v>
      </c>
      <c r="BM18" s="2">
        <v>26563.5</v>
      </c>
      <c r="BN18" s="12">
        <f t="shared" si="31"/>
        <v>96563.5</v>
      </c>
      <c r="BO18" s="152">
        <f t="shared" si="32"/>
        <v>70000</v>
      </c>
      <c r="BP18" s="152">
        <f t="shared" si="33"/>
        <v>26563.5</v>
      </c>
      <c r="BQ18" s="28"/>
      <c r="BR18" s="11">
        <v>2032</v>
      </c>
      <c r="BS18" s="2">
        <v>400000</v>
      </c>
      <c r="BT18" s="2">
        <v>167224.29999999999</v>
      </c>
      <c r="BU18" s="12">
        <f t="shared" si="34"/>
        <v>567224.30000000005</v>
      </c>
      <c r="BV18" s="152">
        <f t="shared" si="35"/>
        <v>400000</v>
      </c>
      <c r="BW18" s="152">
        <f t="shared" si="36"/>
        <v>167224.29999999999</v>
      </c>
      <c r="BX18" s="28"/>
      <c r="BY18" s="11">
        <v>2032</v>
      </c>
      <c r="BZ18" s="2">
        <v>180000</v>
      </c>
      <c r="CA18" s="2">
        <v>76307</v>
      </c>
      <c r="CB18" s="12">
        <f t="shared" si="37"/>
        <v>256307</v>
      </c>
      <c r="CC18" s="152">
        <f t="shared" si="38"/>
        <v>180000</v>
      </c>
      <c r="CD18" s="152">
        <f t="shared" si="39"/>
        <v>76307</v>
      </c>
      <c r="CE18" s="28"/>
      <c r="CF18" s="11">
        <v>2032</v>
      </c>
      <c r="CG18" s="2">
        <v>393000</v>
      </c>
      <c r="CH18" s="2">
        <v>275877.09999999998</v>
      </c>
      <c r="CI18" s="12">
        <f t="shared" si="40"/>
        <v>668877.1</v>
      </c>
      <c r="CJ18" s="152">
        <f t="shared" si="41"/>
        <v>393000</v>
      </c>
      <c r="CK18" s="152">
        <f t="shared" si="42"/>
        <v>275877.09999999998</v>
      </c>
      <c r="CL18" s="28"/>
      <c r="CM18" s="11">
        <v>2032</v>
      </c>
      <c r="CN18" s="2">
        <v>180000</v>
      </c>
      <c r="CO18" s="2">
        <v>129454.5</v>
      </c>
      <c r="CP18" s="12">
        <f t="shared" si="43"/>
        <v>309454.5</v>
      </c>
      <c r="CQ18" s="152">
        <f t="shared" si="44"/>
        <v>180000</v>
      </c>
      <c r="CR18" s="152">
        <f t="shared" si="45"/>
        <v>129454.5</v>
      </c>
      <c r="CS18" s="28"/>
      <c r="CT18" s="11">
        <v>2032</v>
      </c>
      <c r="CU18" s="2">
        <v>252000</v>
      </c>
      <c r="CV18" s="2">
        <v>131925.6</v>
      </c>
      <c r="CW18" s="12">
        <f t="shared" si="46"/>
        <v>383925.6</v>
      </c>
      <c r="CX18" s="152">
        <f t="shared" si="47"/>
        <v>252000</v>
      </c>
      <c r="CY18" s="152">
        <f t="shared" si="48"/>
        <v>131925.6</v>
      </c>
      <c r="CZ18" s="28"/>
      <c r="DA18" s="11">
        <v>2032</v>
      </c>
      <c r="DB18" s="2">
        <v>130000</v>
      </c>
      <c r="DC18" s="2">
        <v>68070.5</v>
      </c>
      <c r="DD18" s="12">
        <f t="shared" si="49"/>
        <v>198070.5</v>
      </c>
      <c r="DE18" s="152">
        <f t="shared" si="50"/>
        <v>130000</v>
      </c>
      <c r="DF18" s="152">
        <f t="shared" si="51"/>
        <v>68070.5</v>
      </c>
      <c r="DG18" s="28"/>
      <c r="DH18" s="11">
        <v>2032</v>
      </c>
      <c r="DI18" s="2">
        <v>105000</v>
      </c>
      <c r="DJ18" s="2"/>
      <c r="DK18" s="12">
        <f t="shared" si="52"/>
        <v>105000</v>
      </c>
      <c r="DL18" s="152">
        <f t="shared" si="53"/>
        <v>105000</v>
      </c>
      <c r="DM18" s="152">
        <f t="shared" si="54"/>
        <v>0</v>
      </c>
      <c r="DN18" s="28"/>
      <c r="DO18" s="11">
        <v>2032</v>
      </c>
      <c r="DP18" s="2">
        <v>315000</v>
      </c>
      <c r="DQ18" s="2">
        <v>178971.5</v>
      </c>
      <c r="DR18" s="12">
        <f t="shared" si="55"/>
        <v>493971.5</v>
      </c>
      <c r="DS18" s="152">
        <f t="shared" si="56"/>
        <v>315000</v>
      </c>
      <c r="DT18" s="152">
        <f t="shared" si="57"/>
        <v>178971.5</v>
      </c>
      <c r="DU18" s="28"/>
      <c r="DV18" s="11">
        <v>2032</v>
      </c>
      <c r="DW18" s="2">
        <v>465000</v>
      </c>
      <c r="DX18" s="2">
        <v>625643.76</v>
      </c>
      <c r="DY18" s="12">
        <f t="shared" si="58"/>
        <v>1090643.76</v>
      </c>
      <c r="DZ18" s="156">
        <v>305000</v>
      </c>
      <c r="EA18" s="157">
        <v>358918.75</v>
      </c>
      <c r="EB18" s="157">
        <f t="shared" si="72"/>
        <v>663918.75</v>
      </c>
      <c r="EC18" s="158">
        <v>160000</v>
      </c>
      <c r="ED18" s="28">
        <v>266725</v>
      </c>
      <c r="EE18" s="28">
        <f t="shared" si="73"/>
        <v>426725</v>
      </c>
      <c r="EF18" s="28"/>
      <c r="EG18" s="86">
        <v>2032</v>
      </c>
      <c r="EH18" s="89">
        <f t="shared" si="59"/>
        <v>3682000</v>
      </c>
      <c r="EI18" s="89">
        <f t="shared" si="60"/>
        <v>1882102.0799999998</v>
      </c>
      <c r="EJ18" s="89">
        <f t="shared" si="61"/>
        <v>5564102.0800000001</v>
      </c>
      <c r="EL18" s="8">
        <v>2032</v>
      </c>
      <c r="EM18" s="6">
        <f t="shared" si="62"/>
        <v>2640322.5</v>
      </c>
      <c r="EN18" s="6">
        <f t="shared" si="63"/>
        <v>1494500.3399999999</v>
      </c>
      <c r="EO18" s="6">
        <f t="shared" si="64"/>
        <v>4134822.84</v>
      </c>
      <c r="EQ18" s="130">
        <v>2032</v>
      </c>
      <c r="ER18" s="133">
        <f t="shared" si="65"/>
        <v>440000</v>
      </c>
      <c r="ES18" s="133">
        <f t="shared" si="66"/>
        <v>37831.26</v>
      </c>
      <c r="ET18" s="133">
        <f t="shared" si="67"/>
        <v>477831.26</v>
      </c>
      <c r="EV18" s="25">
        <v>2032</v>
      </c>
      <c r="EW18" s="28">
        <f t="shared" si="68"/>
        <v>601677.5</v>
      </c>
      <c r="EX18" s="28">
        <f t="shared" si="69"/>
        <v>349770.48</v>
      </c>
      <c r="EY18" s="28">
        <f t="shared" si="70"/>
        <v>951447.98</v>
      </c>
    </row>
    <row r="19" spans="1:155" x14ac:dyDescent="0.2">
      <c r="A19" s="3"/>
      <c r="B19" s="11">
        <v>2033</v>
      </c>
      <c r="C19" s="12">
        <v>0</v>
      </c>
      <c r="D19" s="12">
        <v>0</v>
      </c>
      <c r="E19" s="12">
        <f t="shared" si="0"/>
        <v>0</v>
      </c>
      <c r="F19" s="6">
        <f t="shared" si="1"/>
        <v>0</v>
      </c>
      <c r="G19" s="6">
        <f t="shared" si="2"/>
        <v>0</v>
      </c>
      <c r="H19" s="28">
        <f t="shared" si="3"/>
        <v>0</v>
      </c>
      <c r="I19" s="28">
        <f t="shared" si="4"/>
        <v>0</v>
      </c>
      <c r="J19" s="6"/>
      <c r="K19" s="11">
        <v>2033</v>
      </c>
      <c r="L19" s="12">
        <v>210000</v>
      </c>
      <c r="M19" s="12">
        <v>17000</v>
      </c>
      <c r="N19" s="12">
        <f t="shared" si="5"/>
        <v>227000</v>
      </c>
      <c r="O19" s="6">
        <f t="shared" si="6"/>
        <v>52500</v>
      </c>
      <c r="P19" s="6">
        <f t="shared" si="7"/>
        <v>4250</v>
      </c>
      <c r="Q19" s="28">
        <f t="shared" si="8"/>
        <v>157500</v>
      </c>
      <c r="R19" s="28">
        <f t="shared" si="9"/>
        <v>12750</v>
      </c>
      <c r="S19" s="28"/>
      <c r="T19" s="11">
        <v>2033</v>
      </c>
      <c r="U19" s="12">
        <v>330000</v>
      </c>
      <c r="V19" s="12">
        <v>41550</v>
      </c>
      <c r="W19" s="12">
        <f t="shared" si="10"/>
        <v>371550</v>
      </c>
      <c r="X19" s="6">
        <f t="shared" si="11"/>
        <v>109989</v>
      </c>
      <c r="Y19" s="6">
        <f t="shared" si="12"/>
        <v>13848.615</v>
      </c>
      <c r="Z19" s="28">
        <f t="shared" si="13"/>
        <v>220011</v>
      </c>
      <c r="AA19" s="28">
        <f t="shared" si="14"/>
        <v>27701.384999999998</v>
      </c>
      <c r="AB19" s="28"/>
      <c r="AC19" s="11">
        <v>2033</v>
      </c>
      <c r="AD19" s="12"/>
      <c r="AE19" s="12"/>
      <c r="AF19" s="12">
        <f t="shared" si="15"/>
        <v>0</v>
      </c>
      <c r="AG19" s="6">
        <f t="shared" si="16"/>
        <v>0</v>
      </c>
      <c r="AH19" s="6">
        <f t="shared" si="17"/>
        <v>0</v>
      </c>
      <c r="AI19" s="28">
        <f t="shared" si="18"/>
        <v>0</v>
      </c>
      <c r="AJ19" s="28">
        <f t="shared" si="19"/>
        <v>0</v>
      </c>
      <c r="AK19" s="28"/>
      <c r="AL19" s="11">
        <v>2033</v>
      </c>
      <c r="AM19" s="2">
        <v>520000</v>
      </c>
      <c r="AN19" s="2">
        <v>57625.02</v>
      </c>
      <c r="AO19" s="12">
        <f t="shared" si="20"/>
        <v>577625.02</v>
      </c>
      <c r="AP19" s="133">
        <v>445000</v>
      </c>
      <c r="AQ19" s="133">
        <v>29031.26</v>
      </c>
      <c r="AR19" s="28">
        <f t="shared" si="21"/>
        <v>75000</v>
      </c>
      <c r="AS19" s="28">
        <f t="shared" si="22"/>
        <v>28593.759999999998</v>
      </c>
      <c r="AT19" s="28"/>
      <c r="AU19" s="11">
        <v>2033</v>
      </c>
      <c r="AV19" s="12"/>
      <c r="AW19" s="12"/>
      <c r="AX19" s="12">
        <f t="shared" si="23"/>
        <v>0</v>
      </c>
      <c r="AY19" s="6">
        <f t="shared" si="24"/>
        <v>0</v>
      </c>
      <c r="AZ19" s="6">
        <f t="shared" si="25"/>
        <v>0</v>
      </c>
      <c r="BA19" s="28">
        <f t="shared" si="26"/>
        <v>0</v>
      </c>
      <c r="BB19" s="28">
        <f t="shared" si="27"/>
        <v>0</v>
      </c>
      <c r="BC19" s="28"/>
      <c r="BD19" s="11">
        <v>2033</v>
      </c>
      <c r="BE19" s="2">
        <v>153000</v>
      </c>
      <c r="BF19" s="2">
        <v>56623.3</v>
      </c>
      <c r="BG19" s="12">
        <f t="shared" si="28"/>
        <v>209623.3</v>
      </c>
      <c r="BH19" s="152">
        <f t="shared" si="29"/>
        <v>153000</v>
      </c>
      <c r="BI19" s="152">
        <f t="shared" si="30"/>
        <v>56623.3</v>
      </c>
      <c r="BJ19" s="28"/>
      <c r="BK19" s="11" t="e">
        <f t="shared" si="71"/>
        <v>#REF!</v>
      </c>
      <c r="BL19" s="2">
        <v>70000</v>
      </c>
      <c r="BM19" s="2">
        <v>26003.5</v>
      </c>
      <c r="BN19" s="12">
        <f t="shared" si="31"/>
        <v>96003.5</v>
      </c>
      <c r="BO19" s="152">
        <f t="shared" si="32"/>
        <v>70000</v>
      </c>
      <c r="BP19" s="152">
        <f t="shared" si="33"/>
        <v>26003.5</v>
      </c>
      <c r="BQ19" s="28"/>
      <c r="BR19" s="11">
        <v>2033</v>
      </c>
      <c r="BS19" s="2">
        <v>404000</v>
      </c>
      <c r="BT19" s="2">
        <v>164024.29999999999</v>
      </c>
      <c r="BU19" s="12">
        <f t="shared" si="34"/>
        <v>568024.30000000005</v>
      </c>
      <c r="BV19" s="152">
        <f t="shared" si="35"/>
        <v>404000</v>
      </c>
      <c r="BW19" s="152">
        <f t="shared" si="36"/>
        <v>164024.29999999999</v>
      </c>
      <c r="BX19" s="28"/>
      <c r="BY19" s="11">
        <v>2033</v>
      </c>
      <c r="BZ19" s="2">
        <v>180000</v>
      </c>
      <c r="CA19" s="2">
        <v>74867</v>
      </c>
      <c r="CB19" s="12">
        <f t="shared" si="37"/>
        <v>254867</v>
      </c>
      <c r="CC19" s="152">
        <f t="shared" si="38"/>
        <v>180000</v>
      </c>
      <c r="CD19" s="152">
        <f t="shared" si="39"/>
        <v>74867</v>
      </c>
      <c r="CE19" s="28"/>
      <c r="CF19" s="11">
        <v>2033</v>
      </c>
      <c r="CG19" s="2">
        <v>398000</v>
      </c>
      <c r="CH19" s="2">
        <v>270532.3</v>
      </c>
      <c r="CI19" s="12">
        <f t="shared" si="40"/>
        <v>668532.30000000005</v>
      </c>
      <c r="CJ19" s="152">
        <f t="shared" si="41"/>
        <v>398000</v>
      </c>
      <c r="CK19" s="152">
        <f t="shared" si="42"/>
        <v>270532.3</v>
      </c>
      <c r="CL19" s="28"/>
      <c r="CM19" s="11">
        <v>2033</v>
      </c>
      <c r="CN19" s="2">
        <v>185000</v>
      </c>
      <c r="CO19" s="2">
        <v>126916.5</v>
      </c>
      <c r="CP19" s="12">
        <f t="shared" si="43"/>
        <v>311916.5</v>
      </c>
      <c r="CQ19" s="152">
        <f t="shared" si="44"/>
        <v>185000</v>
      </c>
      <c r="CR19" s="152">
        <f t="shared" si="45"/>
        <v>126916.5</v>
      </c>
      <c r="CS19" s="28"/>
      <c r="CT19" s="11">
        <v>2033</v>
      </c>
      <c r="CU19" s="2">
        <v>256000</v>
      </c>
      <c r="CV19" s="2">
        <v>127717.2</v>
      </c>
      <c r="CW19" s="12">
        <f t="shared" si="46"/>
        <v>383717.2</v>
      </c>
      <c r="CX19" s="152">
        <f t="shared" si="47"/>
        <v>256000</v>
      </c>
      <c r="CY19" s="152">
        <f t="shared" si="48"/>
        <v>127717.2</v>
      </c>
      <c r="CZ19" s="28"/>
      <c r="DA19" s="11">
        <v>2033</v>
      </c>
      <c r="DB19" s="2">
        <v>130000</v>
      </c>
      <c r="DC19" s="2">
        <v>66354.5</v>
      </c>
      <c r="DD19" s="12">
        <f t="shared" si="49"/>
        <v>196354.5</v>
      </c>
      <c r="DE19" s="152">
        <f t="shared" si="50"/>
        <v>130000</v>
      </c>
      <c r="DF19" s="152">
        <f t="shared" si="51"/>
        <v>66354.5</v>
      </c>
      <c r="DG19" s="28"/>
      <c r="DH19" s="11">
        <v>2033</v>
      </c>
      <c r="DI19" s="2">
        <v>105000</v>
      </c>
      <c r="DJ19" s="2"/>
      <c r="DK19" s="12">
        <f t="shared" si="52"/>
        <v>105000</v>
      </c>
      <c r="DL19" s="152">
        <f t="shared" si="53"/>
        <v>105000</v>
      </c>
      <c r="DM19" s="152">
        <f t="shared" si="54"/>
        <v>0</v>
      </c>
      <c r="DN19" s="28"/>
      <c r="DO19" s="11">
        <v>2033</v>
      </c>
      <c r="DP19" s="2">
        <v>320000</v>
      </c>
      <c r="DQ19" s="2">
        <v>173301.5</v>
      </c>
      <c r="DR19" s="12">
        <f t="shared" si="55"/>
        <v>493301.5</v>
      </c>
      <c r="DS19" s="152">
        <f t="shared" si="56"/>
        <v>320000</v>
      </c>
      <c r="DT19" s="152">
        <f t="shared" si="57"/>
        <v>173301.5</v>
      </c>
      <c r="DU19" s="28"/>
      <c r="DV19" s="11">
        <v>2033</v>
      </c>
      <c r="DW19" s="2">
        <v>485000</v>
      </c>
      <c r="DX19" s="2">
        <v>602393.76</v>
      </c>
      <c r="DY19" s="12">
        <f t="shared" si="58"/>
        <v>1087393.76</v>
      </c>
      <c r="DZ19" s="156">
        <v>320000</v>
      </c>
      <c r="EA19" s="157">
        <v>343668.75</v>
      </c>
      <c r="EB19" s="157">
        <f t="shared" si="72"/>
        <v>663668.75</v>
      </c>
      <c r="EC19" s="158">
        <v>165000</v>
      </c>
      <c r="ED19" s="28">
        <v>258725</v>
      </c>
      <c r="EE19" s="28">
        <f t="shared" si="73"/>
        <v>423725</v>
      </c>
      <c r="EF19" s="28"/>
      <c r="EG19" s="86">
        <v>2033</v>
      </c>
      <c r="EH19" s="89">
        <f t="shared" si="59"/>
        <v>3746000</v>
      </c>
      <c r="EI19" s="89">
        <f t="shared" si="60"/>
        <v>1804908.88</v>
      </c>
      <c r="EJ19" s="89">
        <f t="shared" si="61"/>
        <v>5550908.8799999999</v>
      </c>
      <c r="EL19" s="8">
        <v>2033</v>
      </c>
      <c r="EM19" s="6">
        <f t="shared" si="62"/>
        <v>2683489</v>
      </c>
      <c r="EN19" s="6">
        <f t="shared" si="63"/>
        <v>1448107.4649999999</v>
      </c>
      <c r="EO19" s="6">
        <f t="shared" si="64"/>
        <v>4131596.4649999999</v>
      </c>
      <c r="EQ19" s="130">
        <v>2033</v>
      </c>
      <c r="ER19" s="133">
        <f t="shared" si="65"/>
        <v>445000</v>
      </c>
      <c r="ES19" s="133">
        <f t="shared" si="66"/>
        <v>29031.26</v>
      </c>
      <c r="ET19" s="133">
        <f t="shared" si="67"/>
        <v>474031.26</v>
      </c>
      <c r="EV19" s="25">
        <v>2033</v>
      </c>
      <c r="EW19" s="28">
        <f t="shared" si="68"/>
        <v>617511</v>
      </c>
      <c r="EX19" s="28">
        <f t="shared" si="69"/>
        <v>327770.15500000003</v>
      </c>
      <c r="EY19" s="28">
        <f t="shared" si="70"/>
        <v>945281.15500000003</v>
      </c>
    </row>
    <row r="20" spans="1:155" x14ac:dyDescent="0.2">
      <c r="A20" s="3"/>
      <c r="B20" s="11">
        <v>2034</v>
      </c>
      <c r="C20" s="12">
        <v>0</v>
      </c>
      <c r="D20" s="12">
        <v>0</v>
      </c>
      <c r="E20" s="12">
        <f t="shared" si="0"/>
        <v>0</v>
      </c>
      <c r="F20" s="6">
        <f t="shared" si="1"/>
        <v>0</v>
      </c>
      <c r="G20" s="6">
        <f t="shared" si="2"/>
        <v>0</v>
      </c>
      <c r="H20" s="28">
        <f t="shared" si="3"/>
        <v>0</v>
      </c>
      <c r="I20" s="28">
        <f t="shared" si="4"/>
        <v>0</v>
      </c>
      <c r="J20" s="6"/>
      <c r="K20" s="11">
        <v>2034</v>
      </c>
      <c r="L20" s="12">
        <v>215000</v>
      </c>
      <c r="M20" s="12">
        <v>8600</v>
      </c>
      <c r="N20" s="12">
        <f t="shared" si="5"/>
        <v>223600</v>
      </c>
      <c r="O20" s="6">
        <f t="shared" si="6"/>
        <v>53750</v>
      </c>
      <c r="P20" s="6">
        <f t="shared" si="7"/>
        <v>2150</v>
      </c>
      <c r="Q20" s="28">
        <f t="shared" si="8"/>
        <v>161250</v>
      </c>
      <c r="R20" s="28">
        <f t="shared" si="9"/>
        <v>6450</v>
      </c>
      <c r="S20" s="28"/>
      <c r="T20" s="11">
        <v>2034</v>
      </c>
      <c r="U20" s="12">
        <v>340000</v>
      </c>
      <c r="V20" s="12">
        <v>31650</v>
      </c>
      <c r="W20" s="12">
        <f t="shared" si="10"/>
        <v>371650</v>
      </c>
      <c r="X20" s="6">
        <f t="shared" si="11"/>
        <v>113322</v>
      </c>
      <c r="Y20" s="6">
        <f t="shared" si="12"/>
        <v>10548.945</v>
      </c>
      <c r="Z20" s="28">
        <f t="shared" si="13"/>
        <v>226678</v>
      </c>
      <c r="AA20" s="28">
        <f t="shared" si="14"/>
        <v>21101.055</v>
      </c>
      <c r="AB20" s="28"/>
      <c r="AC20" s="11">
        <v>2034</v>
      </c>
      <c r="AD20" s="12"/>
      <c r="AE20" s="12"/>
      <c r="AF20" s="12">
        <f t="shared" si="15"/>
        <v>0</v>
      </c>
      <c r="AG20" s="6">
        <f t="shared" si="16"/>
        <v>0</v>
      </c>
      <c r="AH20" s="6">
        <f t="shared" si="17"/>
        <v>0</v>
      </c>
      <c r="AI20" s="28">
        <f t="shared" si="18"/>
        <v>0</v>
      </c>
      <c r="AJ20" s="28">
        <f t="shared" si="19"/>
        <v>0</v>
      </c>
      <c r="AK20" s="28"/>
      <c r="AL20" s="11">
        <v>2034</v>
      </c>
      <c r="AM20" s="2">
        <v>530000</v>
      </c>
      <c r="AN20" s="2">
        <v>47225.02</v>
      </c>
      <c r="AO20" s="12">
        <f t="shared" si="20"/>
        <v>577225.02</v>
      </c>
      <c r="AP20" s="133">
        <v>455000</v>
      </c>
      <c r="AQ20" s="133">
        <v>20131.259999999998</v>
      </c>
      <c r="AR20" s="28">
        <f t="shared" si="21"/>
        <v>75000</v>
      </c>
      <c r="AS20" s="28">
        <f t="shared" si="22"/>
        <v>27093.759999999998</v>
      </c>
      <c r="AT20" s="28"/>
      <c r="AU20" s="11">
        <v>2034</v>
      </c>
      <c r="AV20" s="12"/>
      <c r="AW20" s="12"/>
      <c r="AX20" s="12">
        <f t="shared" si="23"/>
        <v>0</v>
      </c>
      <c r="AY20" s="6">
        <f t="shared" si="24"/>
        <v>0</v>
      </c>
      <c r="AZ20" s="6">
        <f t="shared" si="25"/>
        <v>0</v>
      </c>
      <c r="BA20" s="28">
        <f t="shared" si="26"/>
        <v>0</v>
      </c>
      <c r="BB20" s="28">
        <f t="shared" si="27"/>
        <v>0</v>
      </c>
      <c r="BC20" s="28"/>
      <c r="BD20" s="11">
        <v>2034</v>
      </c>
      <c r="BE20" s="2">
        <v>154000</v>
      </c>
      <c r="BF20" s="2">
        <v>55399.3</v>
      </c>
      <c r="BG20" s="12">
        <f t="shared" si="28"/>
        <v>209399.3</v>
      </c>
      <c r="BH20" s="152">
        <f t="shared" si="29"/>
        <v>154000</v>
      </c>
      <c r="BI20" s="152">
        <f t="shared" si="30"/>
        <v>55399.3</v>
      </c>
      <c r="BJ20" s="28"/>
      <c r="BK20" s="11" t="e">
        <f t="shared" si="71"/>
        <v>#REF!</v>
      </c>
      <c r="BL20" s="2">
        <v>70000</v>
      </c>
      <c r="BM20" s="2">
        <v>25443.5</v>
      </c>
      <c r="BN20" s="12">
        <f t="shared" si="31"/>
        <v>95443.5</v>
      </c>
      <c r="BO20" s="152">
        <f t="shared" si="32"/>
        <v>70000</v>
      </c>
      <c r="BP20" s="152">
        <f t="shared" si="33"/>
        <v>25443.5</v>
      </c>
      <c r="BQ20" s="28"/>
      <c r="BR20" s="11">
        <v>2034</v>
      </c>
      <c r="BS20" s="2">
        <v>407000</v>
      </c>
      <c r="BT20" s="2">
        <v>160792.29999999999</v>
      </c>
      <c r="BU20" s="12">
        <f t="shared" si="34"/>
        <v>567792.30000000005</v>
      </c>
      <c r="BV20" s="152">
        <f t="shared" si="35"/>
        <v>407000</v>
      </c>
      <c r="BW20" s="152">
        <f t="shared" si="36"/>
        <v>160792.29999999999</v>
      </c>
      <c r="BX20" s="28"/>
      <c r="BY20" s="11">
        <v>2034</v>
      </c>
      <c r="BZ20" s="2">
        <v>180000</v>
      </c>
      <c r="CA20" s="2">
        <v>73373</v>
      </c>
      <c r="CB20" s="12">
        <f t="shared" si="37"/>
        <v>253373</v>
      </c>
      <c r="CC20" s="152">
        <f t="shared" si="38"/>
        <v>180000</v>
      </c>
      <c r="CD20" s="152">
        <f t="shared" si="39"/>
        <v>73373</v>
      </c>
      <c r="CE20" s="28"/>
      <c r="CF20" s="11">
        <v>2034</v>
      </c>
      <c r="CG20" s="2">
        <v>404000</v>
      </c>
      <c r="CH20" s="2">
        <v>265000.09999999998</v>
      </c>
      <c r="CI20" s="12">
        <f t="shared" si="40"/>
        <v>669000.1</v>
      </c>
      <c r="CJ20" s="152">
        <f t="shared" si="41"/>
        <v>404000</v>
      </c>
      <c r="CK20" s="152">
        <f t="shared" si="42"/>
        <v>265000.09999999998</v>
      </c>
      <c r="CL20" s="28"/>
      <c r="CM20" s="11">
        <v>2034</v>
      </c>
      <c r="CN20" s="2">
        <v>185000</v>
      </c>
      <c r="CO20" s="2">
        <v>124252.5</v>
      </c>
      <c r="CP20" s="12">
        <f t="shared" si="43"/>
        <v>309252.5</v>
      </c>
      <c r="CQ20" s="152">
        <f t="shared" si="44"/>
        <v>185000</v>
      </c>
      <c r="CR20" s="152">
        <f t="shared" si="45"/>
        <v>124252.5</v>
      </c>
      <c r="CS20" s="28"/>
      <c r="CT20" s="11">
        <v>2034</v>
      </c>
      <c r="CU20" s="2">
        <v>260000</v>
      </c>
      <c r="CV20" s="2">
        <v>123467.6</v>
      </c>
      <c r="CW20" s="12">
        <f t="shared" si="46"/>
        <v>383467.6</v>
      </c>
      <c r="CX20" s="152">
        <f t="shared" si="47"/>
        <v>260000</v>
      </c>
      <c r="CY20" s="152">
        <f t="shared" si="48"/>
        <v>123467.6</v>
      </c>
      <c r="CZ20" s="28"/>
      <c r="DA20" s="11">
        <v>2034</v>
      </c>
      <c r="DB20" s="2">
        <v>130000</v>
      </c>
      <c r="DC20" s="2">
        <v>64664.5</v>
      </c>
      <c r="DD20" s="12">
        <f t="shared" si="49"/>
        <v>194664.5</v>
      </c>
      <c r="DE20" s="152">
        <f t="shared" si="50"/>
        <v>130000</v>
      </c>
      <c r="DF20" s="152">
        <f t="shared" si="51"/>
        <v>64664.5</v>
      </c>
      <c r="DG20" s="28"/>
      <c r="DH20" s="11">
        <v>2034</v>
      </c>
      <c r="DI20" s="2">
        <v>105000</v>
      </c>
      <c r="DJ20" s="2"/>
      <c r="DK20" s="12">
        <f t="shared" si="52"/>
        <v>105000</v>
      </c>
      <c r="DL20" s="152">
        <f t="shared" si="53"/>
        <v>105000</v>
      </c>
      <c r="DM20" s="152">
        <f t="shared" si="54"/>
        <v>0</v>
      </c>
      <c r="DN20" s="28"/>
      <c r="DO20" s="11">
        <v>2034</v>
      </c>
      <c r="DP20" s="2">
        <v>325000</v>
      </c>
      <c r="DQ20" s="2">
        <v>167605.5</v>
      </c>
      <c r="DR20" s="12">
        <f t="shared" si="55"/>
        <v>492605.5</v>
      </c>
      <c r="DS20" s="152">
        <f t="shared" si="56"/>
        <v>325000</v>
      </c>
      <c r="DT20" s="152">
        <f t="shared" si="57"/>
        <v>167605.5</v>
      </c>
      <c r="DU20" s="28"/>
      <c r="DV20" s="11">
        <v>2034</v>
      </c>
      <c r="DW20" s="2">
        <v>510000</v>
      </c>
      <c r="DX20" s="2">
        <v>578143.76</v>
      </c>
      <c r="DY20" s="12">
        <f t="shared" si="58"/>
        <v>1088143.76</v>
      </c>
      <c r="DZ20" s="156">
        <v>335000</v>
      </c>
      <c r="EA20" s="157">
        <v>327668.75</v>
      </c>
      <c r="EB20" s="157">
        <f t="shared" si="72"/>
        <v>662668.75</v>
      </c>
      <c r="EC20" s="158">
        <v>175000</v>
      </c>
      <c r="ED20" s="28">
        <v>250475</v>
      </c>
      <c r="EE20" s="28">
        <f t="shared" si="73"/>
        <v>425475</v>
      </c>
      <c r="EF20" s="28"/>
      <c r="EG20" s="86">
        <v>2034</v>
      </c>
      <c r="EH20" s="89">
        <f t="shared" si="59"/>
        <v>3815000</v>
      </c>
      <c r="EI20" s="89">
        <f t="shared" si="60"/>
        <v>1725617.0799999998</v>
      </c>
      <c r="EJ20" s="89">
        <f t="shared" si="61"/>
        <v>5540617.0800000001</v>
      </c>
      <c r="EL20" s="8">
        <v>2034</v>
      </c>
      <c r="EM20" s="6">
        <f t="shared" si="62"/>
        <v>2722072</v>
      </c>
      <c r="EN20" s="6">
        <f t="shared" si="63"/>
        <v>1400365.9950000001</v>
      </c>
      <c r="EO20" s="6">
        <f t="shared" si="64"/>
        <v>4122437.9950000001</v>
      </c>
      <c r="EQ20" s="130">
        <v>2034</v>
      </c>
      <c r="ER20" s="133">
        <f t="shared" si="65"/>
        <v>455000</v>
      </c>
      <c r="ES20" s="133">
        <f t="shared" si="66"/>
        <v>20131.259999999998</v>
      </c>
      <c r="ET20" s="133">
        <f t="shared" si="67"/>
        <v>475131.26</v>
      </c>
      <c r="EV20" s="25">
        <v>2034</v>
      </c>
      <c r="EW20" s="28">
        <f t="shared" si="68"/>
        <v>637928</v>
      </c>
      <c r="EX20" s="28">
        <f t="shared" si="69"/>
        <v>305119.82499999972</v>
      </c>
      <c r="EY20" s="28">
        <f t="shared" si="70"/>
        <v>943047.82499999972</v>
      </c>
    </row>
    <row r="21" spans="1:155" x14ac:dyDescent="0.2">
      <c r="A21" s="3"/>
      <c r="B21" s="11">
        <v>2035</v>
      </c>
      <c r="C21" s="12">
        <v>0</v>
      </c>
      <c r="D21" s="12">
        <v>0</v>
      </c>
      <c r="E21" s="12">
        <f t="shared" si="0"/>
        <v>0</v>
      </c>
      <c r="F21" s="6">
        <f t="shared" si="1"/>
        <v>0</v>
      </c>
      <c r="G21" s="6">
        <f t="shared" si="2"/>
        <v>0</v>
      </c>
      <c r="H21" s="28">
        <f t="shared" si="3"/>
        <v>0</v>
      </c>
      <c r="I21" s="28">
        <f t="shared" si="4"/>
        <v>0</v>
      </c>
      <c r="J21" s="6"/>
      <c r="K21" s="11">
        <v>2035</v>
      </c>
      <c r="L21" s="12">
        <v>0</v>
      </c>
      <c r="M21" s="12">
        <v>0</v>
      </c>
      <c r="N21" s="12">
        <f t="shared" si="5"/>
        <v>0</v>
      </c>
      <c r="O21" s="6">
        <f t="shared" si="6"/>
        <v>0</v>
      </c>
      <c r="P21" s="6">
        <f t="shared" si="7"/>
        <v>0</v>
      </c>
      <c r="Q21" s="28">
        <f t="shared" si="8"/>
        <v>0</v>
      </c>
      <c r="R21" s="28">
        <f t="shared" si="9"/>
        <v>0</v>
      </c>
      <c r="S21" s="28"/>
      <c r="T21" s="11">
        <v>2035</v>
      </c>
      <c r="U21" s="12">
        <v>350000</v>
      </c>
      <c r="V21" s="12">
        <v>21450</v>
      </c>
      <c r="W21" s="12">
        <f t="shared" si="10"/>
        <v>371450</v>
      </c>
      <c r="X21" s="6">
        <f t="shared" si="11"/>
        <v>116655</v>
      </c>
      <c r="Y21" s="6">
        <f t="shared" si="12"/>
        <v>7149.2849999999999</v>
      </c>
      <c r="Z21" s="28">
        <f t="shared" si="13"/>
        <v>233345</v>
      </c>
      <c r="AA21" s="28">
        <f t="shared" si="14"/>
        <v>14300.714999999998</v>
      </c>
      <c r="AB21" s="28"/>
      <c r="AC21" s="11">
        <v>2035</v>
      </c>
      <c r="AD21" s="12"/>
      <c r="AE21" s="12"/>
      <c r="AF21" s="12">
        <f t="shared" si="15"/>
        <v>0</v>
      </c>
      <c r="AG21" s="6">
        <f t="shared" si="16"/>
        <v>0</v>
      </c>
      <c r="AH21" s="6">
        <f t="shared" si="17"/>
        <v>0</v>
      </c>
      <c r="AI21" s="28">
        <f t="shared" si="18"/>
        <v>0</v>
      </c>
      <c r="AJ21" s="28">
        <f t="shared" si="19"/>
        <v>0</v>
      </c>
      <c r="AK21" s="28"/>
      <c r="AL21" s="11">
        <v>2035</v>
      </c>
      <c r="AM21" s="2">
        <v>545000</v>
      </c>
      <c r="AN21" s="2">
        <v>35962.5</v>
      </c>
      <c r="AO21" s="12">
        <f t="shared" si="20"/>
        <v>580962.5</v>
      </c>
      <c r="AP21" s="133">
        <v>465000</v>
      </c>
      <c r="AQ21" s="133">
        <v>10462.5</v>
      </c>
      <c r="AR21" s="28">
        <f t="shared" si="21"/>
        <v>80000</v>
      </c>
      <c r="AS21" s="28">
        <f t="shared" si="22"/>
        <v>25500</v>
      </c>
      <c r="AT21" s="28"/>
      <c r="AU21" s="11">
        <v>2035</v>
      </c>
      <c r="AV21" s="12"/>
      <c r="AW21" s="12"/>
      <c r="AX21" s="12">
        <f t="shared" si="23"/>
        <v>0</v>
      </c>
      <c r="AY21" s="6">
        <f t="shared" si="24"/>
        <v>0</v>
      </c>
      <c r="AZ21" s="6">
        <f t="shared" si="25"/>
        <v>0</v>
      </c>
      <c r="BA21" s="28">
        <f t="shared" si="26"/>
        <v>0</v>
      </c>
      <c r="BB21" s="28">
        <f t="shared" si="27"/>
        <v>0</v>
      </c>
      <c r="BC21" s="28"/>
      <c r="BD21" s="11">
        <v>2035</v>
      </c>
      <c r="BE21" s="2">
        <v>156000</v>
      </c>
      <c r="BF21" s="2">
        <v>53920.9</v>
      </c>
      <c r="BG21" s="12">
        <f t="shared" si="28"/>
        <v>209920.9</v>
      </c>
      <c r="BH21" s="152">
        <f t="shared" si="29"/>
        <v>156000</v>
      </c>
      <c r="BI21" s="152">
        <f t="shared" si="30"/>
        <v>53920.9</v>
      </c>
      <c r="BJ21" s="28"/>
      <c r="BK21" s="11" t="e">
        <f t="shared" si="71"/>
        <v>#REF!</v>
      </c>
      <c r="BL21" s="2">
        <v>70000</v>
      </c>
      <c r="BM21" s="2">
        <v>24736.5</v>
      </c>
      <c r="BN21" s="12">
        <f t="shared" si="31"/>
        <v>94736.5</v>
      </c>
      <c r="BO21" s="152">
        <f t="shared" si="32"/>
        <v>70000</v>
      </c>
      <c r="BP21" s="152">
        <f t="shared" si="33"/>
        <v>24736.5</v>
      </c>
      <c r="BQ21" s="28"/>
      <c r="BR21" s="11">
        <v>2035</v>
      </c>
      <c r="BS21" s="2">
        <v>411000</v>
      </c>
      <c r="BT21" s="2">
        <v>156763</v>
      </c>
      <c r="BU21" s="12">
        <f t="shared" si="34"/>
        <v>567763</v>
      </c>
      <c r="BV21" s="152">
        <f t="shared" si="35"/>
        <v>411000</v>
      </c>
      <c r="BW21" s="152">
        <f t="shared" si="36"/>
        <v>156763</v>
      </c>
      <c r="BX21" s="28"/>
      <c r="BY21" s="11">
        <v>2035</v>
      </c>
      <c r="BZ21" s="2">
        <v>180000</v>
      </c>
      <c r="CA21" s="2">
        <v>71501</v>
      </c>
      <c r="CB21" s="12">
        <f t="shared" si="37"/>
        <v>251501</v>
      </c>
      <c r="CC21" s="152">
        <f t="shared" si="38"/>
        <v>180000</v>
      </c>
      <c r="CD21" s="152">
        <f t="shared" si="39"/>
        <v>71501</v>
      </c>
      <c r="CE21" s="28"/>
      <c r="CF21" s="11">
        <v>2035</v>
      </c>
      <c r="CG21" s="2">
        <v>410000</v>
      </c>
      <c r="CH21" s="2">
        <v>258212.9</v>
      </c>
      <c r="CI21" s="12">
        <f t="shared" si="40"/>
        <v>668212.9</v>
      </c>
      <c r="CJ21" s="152">
        <f t="shared" si="41"/>
        <v>410000</v>
      </c>
      <c r="CK21" s="152">
        <f t="shared" si="42"/>
        <v>258212.9</v>
      </c>
      <c r="CL21" s="28"/>
      <c r="CM21" s="11">
        <v>2035</v>
      </c>
      <c r="CN21" s="2">
        <v>190000</v>
      </c>
      <c r="CO21" s="2">
        <v>121052</v>
      </c>
      <c r="CP21" s="12">
        <f t="shared" si="43"/>
        <v>311052</v>
      </c>
      <c r="CQ21" s="152">
        <f t="shared" si="44"/>
        <v>190000</v>
      </c>
      <c r="CR21" s="152">
        <f t="shared" si="45"/>
        <v>121052</v>
      </c>
      <c r="CS21" s="28"/>
      <c r="CT21" s="11">
        <v>2035</v>
      </c>
      <c r="CU21" s="2">
        <v>265000</v>
      </c>
      <c r="CV21" s="2">
        <v>118943.6</v>
      </c>
      <c r="CW21" s="12">
        <f t="shared" si="46"/>
        <v>383943.6</v>
      </c>
      <c r="CX21" s="152">
        <f t="shared" si="47"/>
        <v>265000</v>
      </c>
      <c r="CY21" s="152">
        <f t="shared" si="48"/>
        <v>118943.6</v>
      </c>
      <c r="CZ21" s="28"/>
      <c r="DA21" s="11">
        <v>2035</v>
      </c>
      <c r="DB21" s="2">
        <v>135000</v>
      </c>
      <c r="DC21" s="2">
        <v>62818.5</v>
      </c>
      <c r="DD21" s="12">
        <f t="shared" si="49"/>
        <v>197818.5</v>
      </c>
      <c r="DE21" s="152">
        <f t="shared" si="50"/>
        <v>135000</v>
      </c>
      <c r="DF21" s="152">
        <f t="shared" si="51"/>
        <v>62818.5</v>
      </c>
      <c r="DG21" s="28"/>
      <c r="DH21" s="11">
        <v>2035</v>
      </c>
      <c r="DI21" s="2">
        <v>105000</v>
      </c>
      <c r="DJ21" s="2"/>
      <c r="DK21" s="12">
        <f t="shared" si="52"/>
        <v>105000</v>
      </c>
      <c r="DL21" s="152">
        <f t="shared" si="53"/>
        <v>105000</v>
      </c>
      <c r="DM21" s="152">
        <f t="shared" si="54"/>
        <v>0</v>
      </c>
      <c r="DN21" s="28"/>
      <c r="DO21" s="11">
        <v>2035</v>
      </c>
      <c r="DP21" s="2">
        <v>330000</v>
      </c>
      <c r="DQ21" s="2">
        <v>161528</v>
      </c>
      <c r="DR21" s="12">
        <f t="shared" si="55"/>
        <v>491528</v>
      </c>
      <c r="DS21" s="152">
        <f t="shared" si="56"/>
        <v>330000</v>
      </c>
      <c r="DT21" s="152">
        <f t="shared" si="57"/>
        <v>161528</v>
      </c>
      <c r="DU21" s="28"/>
      <c r="DV21" s="11">
        <v>2035</v>
      </c>
      <c r="DW21" s="2">
        <v>540000</v>
      </c>
      <c r="DX21" s="2">
        <v>552643.76</v>
      </c>
      <c r="DY21" s="12">
        <f t="shared" si="58"/>
        <v>1092643.76</v>
      </c>
      <c r="DZ21" s="156">
        <v>355000</v>
      </c>
      <c r="EA21" s="157">
        <v>310918.75</v>
      </c>
      <c r="EB21" s="157">
        <f t="shared" si="72"/>
        <v>665918.75</v>
      </c>
      <c r="EC21" s="158">
        <v>185000</v>
      </c>
      <c r="ED21" s="28">
        <v>241725</v>
      </c>
      <c r="EE21" s="28">
        <f t="shared" si="73"/>
        <v>426725</v>
      </c>
      <c r="EF21" s="28"/>
      <c r="EG21" s="86">
        <v>2035</v>
      </c>
      <c r="EH21" s="89">
        <f t="shared" si="59"/>
        <v>3687000</v>
      </c>
      <c r="EI21" s="89">
        <f t="shared" si="60"/>
        <v>1639532.66</v>
      </c>
      <c r="EJ21" s="89">
        <f t="shared" si="61"/>
        <v>5326532.66</v>
      </c>
      <c r="EL21" s="8">
        <v>2035</v>
      </c>
      <c r="EM21" s="6">
        <f t="shared" si="62"/>
        <v>2723655</v>
      </c>
      <c r="EN21" s="6">
        <f t="shared" si="63"/>
        <v>1347544.4350000001</v>
      </c>
      <c r="EO21" s="6">
        <f t="shared" si="64"/>
        <v>4071199.4350000001</v>
      </c>
      <c r="EQ21" s="130">
        <v>2035</v>
      </c>
      <c r="ER21" s="133">
        <f t="shared" si="65"/>
        <v>465000</v>
      </c>
      <c r="ES21" s="133">
        <f t="shared" si="66"/>
        <v>10462.5</v>
      </c>
      <c r="ET21" s="133">
        <f t="shared" si="67"/>
        <v>475462.5</v>
      </c>
      <c r="EV21" s="25">
        <v>2035</v>
      </c>
      <c r="EW21" s="28">
        <f t="shared" si="68"/>
        <v>498345</v>
      </c>
      <c r="EX21" s="28">
        <f t="shared" si="69"/>
        <v>281525.72499999986</v>
      </c>
      <c r="EY21" s="28">
        <f t="shared" si="70"/>
        <v>779870.72499999986</v>
      </c>
    </row>
    <row r="22" spans="1:155" x14ac:dyDescent="0.2">
      <c r="A22" s="3"/>
      <c r="B22" s="11">
        <v>2036</v>
      </c>
      <c r="C22" s="12">
        <v>0</v>
      </c>
      <c r="D22" s="12">
        <v>0</v>
      </c>
      <c r="E22" s="12">
        <f t="shared" si="0"/>
        <v>0</v>
      </c>
      <c r="F22" s="6">
        <f t="shared" si="1"/>
        <v>0</v>
      </c>
      <c r="G22" s="6">
        <f t="shared" si="2"/>
        <v>0</v>
      </c>
      <c r="H22" s="28">
        <f t="shared" si="3"/>
        <v>0</v>
      </c>
      <c r="I22" s="28">
        <f t="shared" si="4"/>
        <v>0</v>
      </c>
      <c r="J22" s="6"/>
      <c r="K22" s="11">
        <v>2036</v>
      </c>
      <c r="L22" s="12">
        <v>0</v>
      </c>
      <c r="M22" s="12">
        <v>0</v>
      </c>
      <c r="N22" s="12">
        <f t="shared" si="5"/>
        <v>0</v>
      </c>
      <c r="O22" s="6">
        <f t="shared" si="6"/>
        <v>0</v>
      </c>
      <c r="P22" s="6">
        <f t="shared" si="7"/>
        <v>0</v>
      </c>
      <c r="Q22" s="28">
        <f t="shared" si="8"/>
        <v>0</v>
      </c>
      <c r="R22" s="28">
        <f t="shared" si="9"/>
        <v>0</v>
      </c>
      <c r="S22" s="28"/>
      <c r="T22" s="11">
        <v>2036</v>
      </c>
      <c r="U22" s="12">
        <v>365000</v>
      </c>
      <c r="V22" s="12">
        <v>10950</v>
      </c>
      <c r="W22" s="12">
        <f t="shared" si="10"/>
        <v>375950</v>
      </c>
      <c r="X22" s="6">
        <f t="shared" si="11"/>
        <v>121654.5</v>
      </c>
      <c r="Y22" s="6">
        <f t="shared" si="12"/>
        <v>3649.6349999999998</v>
      </c>
      <c r="Z22" s="28">
        <f t="shared" si="13"/>
        <v>243345.49999999997</v>
      </c>
      <c r="AA22" s="28">
        <f t="shared" si="14"/>
        <v>7300.3649999999998</v>
      </c>
      <c r="AB22" s="28"/>
      <c r="AC22" s="11">
        <v>2036</v>
      </c>
      <c r="AD22" s="12"/>
      <c r="AE22" s="12"/>
      <c r="AF22" s="12">
        <f t="shared" si="15"/>
        <v>0</v>
      </c>
      <c r="AG22" s="6">
        <f t="shared" si="16"/>
        <v>0</v>
      </c>
      <c r="AH22" s="6">
        <f t="shared" si="17"/>
        <v>0</v>
      </c>
      <c r="AI22" s="28">
        <f t="shared" si="18"/>
        <v>0</v>
      </c>
      <c r="AJ22" s="28">
        <f t="shared" si="19"/>
        <v>0</v>
      </c>
      <c r="AK22" s="28"/>
      <c r="AL22" s="11">
        <v>2036</v>
      </c>
      <c r="AM22" s="2">
        <v>80000</v>
      </c>
      <c r="AN22" s="2">
        <v>23700</v>
      </c>
      <c r="AO22" s="12">
        <f t="shared" si="20"/>
        <v>103700</v>
      </c>
      <c r="AP22" s="133"/>
      <c r="AQ22" s="133"/>
      <c r="AR22" s="28">
        <f t="shared" si="21"/>
        <v>80000</v>
      </c>
      <c r="AS22" s="28">
        <f t="shared" si="22"/>
        <v>23700</v>
      </c>
      <c r="AT22" s="28"/>
      <c r="AU22" s="11">
        <v>2036</v>
      </c>
      <c r="AV22" s="12"/>
      <c r="AW22" s="12"/>
      <c r="AX22" s="12">
        <f t="shared" si="23"/>
        <v>0</v>
      </c>
      <c r="AY22" s="6">
        <f t="shared" si="24"/>
        <v>0</v>
      </c>
      <c r="AZ22" s="6">
        <f t="shared" si="25"/>
        <v>0</v>
      </c>
      <c r="BA22" s="28">
        <f t="shared" si="26"/>
        <v>0</v>
      </c>
      <c r="BB22" s="28">
        <f t="shared" si="27"/>
        <v>0</v>
      </c>
      <c r="BC22" s="28"/>
      <c r="BD22" s="11">
        <v>2036</v>
      </c>
      <c r="BE22" s="2">
        <v>157000</v>
      </c>
      <c r="BF22" s="2">
        <v>52095.7</v>
      </c>
      <c r="BG22" s="12">
        <f t="shared" si="28"/>
        <v>209095.7</v>
      </c>
      <c r="BH22" s="152">
        <f t="shared" si="29"/>
        <v>157000</v>
      </c>
      <c r="BI22" s="152">
        <f t="shared" si="30"/>
        <v>52095.7</v>
      </c>
      <c r="BJ22" s="28"/>
      <c r="BK22" s="11" t="e">
        <f t="shared" si="71"/>
        <v>#REF!</v>
      </c>
      <c r="BL22" s="2">
        <v>70000</v>
      </c>
      <c r="BM22" s="2">
        <v>23882.5</v>
      </c>
      <c r="BN22" s="12">
        <f t="shared" si="31"/>
        <v>93882.5</v>
      </c>
      <c r="BO22" s="152">
        <f t="shared" si="32"/>
        <v>70000</v>
      </c>
      <c r="BP22" s="152">
        <f t="shared" si="33"/>
        <v>23882.5</v>
      </c>
      <c r="BQ22" s="28"/>
      <c r="BR22" s="11">
        <v>2036</v>
      </c>
      <c r="BS22" s="2">
        <v>416000</v>
      </c>
      <c r="BT22" s="2">
        <v>151954.29999999999</v>
      </c>
      <c r="BU22" s="12">
        <f t="shared" si="34"/>
        <v>567954.30000000005</v>
      </c>
      <c r="BV22" s="152">
        <f t="shared" si="35"/>
        <v>416000</v>
      </c>
      <c r="BW22" s="152">
        <f t="shared" si="36"/>
        <v>151954.29999999999</v>
      </c>
      <c r="BX22" s="28"/>
      <c r="BY22" s="11">
        <v>2036</v>
      </c>
      <c r="BZ22" s="2">
        <v>185000</v>
      </c>
      <c r="CA22" s="2">
        <v>69305</v>
      </c>
      <c r="CB22" s="12">
        <f t="shared" si="37"/>
        <v>254305</v>
      </c>
      <c r="CC22" s="152">
        <f t="shared" si="38"/>
        <v>185000</v>
      </c>
      <c r="CD22" s="152">
        <f t="shared" si="39"/>
        <v>69305</v>
      </c>
      <c r="CE22" s="28"/>
      <c r="CF22" s="11">
        <v>2036</v>
      </c>
      <c r="CG22" s="2">
        <v>418000</v>
      </c>
      <c r="CH22" s="2">
        <v>250299.9</v>
      </c>
      <c r="CI22" s="12">
        <f t="shared" si="40"/>
        <v>668299.9</v>
      </c>
      <c r="CJ22" s="152">
        <f t="shared" si="41"/>
        <v>418000</v>
      </c>
      <c r="CK22" s="152">
        <f t="shared" si="42"/>
        <v>250299.9</v>
      </c>
      <c r="CL22" s="28"/>
      <c r="CM22" s="11">
        <v>2036</v>
      </c>
      <c r="CN22" s="2">
        <v>190000</v>
      </c>
      <c r="CO22" s="2">
        <v>117290</v>
      </c>
      <c r="CP22" s="12">
        <f t="shared" si="43"/>
        <v>307290</v>
      </c>
      <c r="CQ22" s="152">
        <f t="shared" si="44"/>
        <v>190000</v>
      </c>
      <c r="CR22" s="152">
        <f t="shared" si="45"/>
        <v>117290</v>
      </c>
      <c r="CS22" s="28"/>
      <c r="CT22" s="11">
        <v>2036</v>
      </c>
      <c r="CU22" s="2">
        <v>270000</v>
      </c>
      <c r="CV22" s="2">
        <v>113908.6</v>
      </c>
      <c r="CW22" s="12">
        <f t="shared" si="46"/>
        <v>383908.6</v>
      </c>
      <c r="CX22" s="152">
        <f t="shared" si="47"/>
        <v>270000</v>
      </c>
      <c r="CY22" s="152">
        <f t="shared" si="48"/>
        <v>113908.6</v>
      </c>
      <c r="CZ22" s="28"/>
      <c r="DA22" s="11">
        <v>2036</v>
      </c>
      <c r="DB22" s="2">
        <v>135000</v>
      </c>
      <c r="DC22" s="2">
        <v>60550.5</v>
      </c>
      <c r="DD22" s="12">
        <f t="shared" si="49"/>
        <v>195550.5</v>
      </c>
      <c r="DE22" s="152">
        <f t="shared" si="50"/>
        <v>135000</v>
      </c>
      <c r="DF22" s="152">
        <f t="shared" si="51"/>
        <v>60550.5</v>
      </c>
      <c r="DG22" s="28"/>
      <c r="DH22" s="11">
        <v>2036</v>
      </c>
      <c r="DI22" s="2">
        <v>105000</v>
      </c>
      <c r="DJ22" s="2"/>
      <c r="DK22" s="12">
        <f t="shared" si="52"/>
        <v>105000</v>
      </c>
      <c r="DL22" s="152">
        <f t="shared" si="53"/>
        <v>105000</v>
      </c>
      <c r="DM22" s="152">
        <f t="shared" si="54"/>
        <v>0</v>
      </c>
      <c r="DN22" s="28"/>
      <c r="DO22" s="11">
        <v>2036</v>
      </c>
      <c r="DP22" s="2">
        <v>335000</v>
      </c>
      <c r="DQ22" s="2">
        <v>154763</v>
      </c>
      <c r="DR22" s="12">
        <f t="shared" si="55"/>
        <v>489763</v>
      </c>
      <c r="DS22" s="152">
        <f t="shared" si="56"/>
        <v>335000</v>
      </c>
      <c r="DT22" s="152">
        <f t="shared" si="57"/>
        <v>154763</v>
      </c>
      <c r="DU22" s="28"/>
      <c r="DV22" s="11">
        <v>2036</v>
      </c>
      <c r="DW22" s="2">
        <v>565000</v>
      </c>
      <c r="DX22" s="2">
        <v>525643.76</v>
      </c>
      <c r="DY22" s="12">
        <f t="shared" si="58"/>
        <v>1090643.76</v>
      </c>
      <c r="DZ22" s="156">
        <v>370000</v>
      </c>
      <c r="EA22" s="157">
        <v>293168.75</v>
      </c>
      <c r="EB22" s="157">
        <f t="shared" si="72"/>
        <v>663168.75</v>
      </c>
      <c r="EC22" s="158">
        <v>195000</v>
      </c>
      <c r="ED22" s="28">
        <v>232475</v>
      </c>
      <c r="EE22" s="28">
        <f t="shared" si="73"/>
        <v>427475</v>
      </c>
      <c r="EF22" s="28"/>
      <c r="EG22" s="86">
        <v>2036</v>
      </c>
      <c r="EH22" s="89">
        <f t="shared" si="59"/>
        <v>3291000</v>
      </c>
      <c r="EI22" s="89">
        <f t="shared" si="60"/>
        <v>1554343.26</v>
      </c>
      <c r="EJ22" s="89">
        <f t="shared" si="61"/>
        <v>4845343.26</v>
      </c>
      <c r="EL22" s="8">
        <v>2036</v>
      </c>
      <c r="EM22" s="6">
        <f t="shared" si="62"/>
        <v>2772654.5</v>
      </c>
      <c r="EN22" s="6">
        <f t="shared" si="63"/>
        <v>1290867.885</v>
      </c>
      <c r="EO22" s="6">
        <f t="shared" si="64"/>
        <v>4063522.3849999998</v>
      </c>
      <c r="EQ22" s="130">
        <v>2036</v>
      </c>
      <c r="ER22" s="133">
        <f t="shared" si="65"/>
        <v>0</v>
      </c>
      <c r="ES22" s="133">
        <f t="shared" si="66"/>
        <v>0</v>
      </c>
      <c r="ET22" s="133">
        <f t="shared" si="67"/>
        <v>0</v>
      </c>
      <c r="EV22" s="25">
        <v>2036</v>
      </c>
      <c r="EW22" s="28">
        <f t="shared" si="68"/>
        <v>518345.5</v>
      </c>
      <c r="EX22" s="28">
        <f t="shared" si="69"/>
        <v>263475.375</v>
      </c>
      <c r="EY22" s="28">
        <f t="shared" si="70"/>
        <v>781820.875</v>
      </c>
    </row>
    <row r="23" spans="1:155" x14ac:dyDescent="0.2">
      <c r="A23" s="3"/>
      <c r="B23" s="11">
        <v>2037</v>
      </c>
      <c r="C23" s="12">
        <v>0</v>
      </c>
      <c r="D23" s="12">
        <v>0</v>
      </c>
      <c r="E23" s="12">
        <f t="shared" si="0"/>
        <v>0</v>
      </c>
      <c r="F23" s="6">
        <f t="shared" si="1"/>
        <v>0</v>
      </c>
      <c r="G23" s="6">
        <f t="shared" si="2"/>
        <v>0</v>
      </c>
      <c r="H23" s="28">
        <f t="shared" si="3"/>
        <v>0</v>
      </c>
      <c r="I23" s="28">
        <f t="shared" si="4"/>
        <v>0</v>
      </c>
      <c r="J23" s="6"/>
      <c r="K23" s="11">
        <v>2037</v>
      </c>
      <c r="L23" s="12">
        <v>0</v>
      </c>
      <c r="M23" s="12">
        <v>0</v>
      </c>
      <c r="N23" s="12">
        <f t="shared" si="5"/>
        <v>0</v>
      </c>
      <c r="O23" s="6">
        <f t="shared" si="6"/>
        <v>0</v>
      </c>
      <c r="P23" s="6">
        <f t="shared" si="7"/>
        <v>0</v>
      </c>
      <c r="Q23" s="28">
        <f t="shared" si="8"/>
        <v>0</v>
      </c>
      <c r="R23" s="28">
        <f t="shared" si="9"/>
        <v>0</v>
      </c>
      <c r="S23" s="28"/>
      <c r="T23" s="11">
        <v>2037</v>
      </c>
      <c r="U23" s="12"/>
      <c r="V23" s="12"/>
      <c r="W23" s="12">
        <f t="shared" si="10"/>
        <v>0</v>
      </c>
      <c r="X23" s="6">
        <f t="shared" si="11"/>
        <v>0</v>
      </c>
      <c r="Y23" s="6">
        <f t="shared" si="12"/>
        <v>0</v>
      </c>
      <c r="Z23" s="28">
        <f t="shared" si="13"/>
        <v>0</v>
      </c>
      <c r="AA23" s="28">
        <f t="shared" si="14"/>
        <v>0</v>
      </c>
      <c r="AB23" s="28"/>
      <c r="AC23" s="11">
        <v>2037</v>
      </c>
      <c r="AD23" s="12"/>
      <c r="AE23" s="12"/>
      <c r="AF23" s="12">
        <f t="shared" si="15"/>
        <v>0</v>
      </c>
      <c r="AG23" s="6">
        <f t="shared" si="16"/>
        <v>0</v>
      </c>
      <c r="AH23" s="6">
        <f t="shared" si="17"/>
        <v>0</v>
      </c>
      <c r="AI23" s="28">
        <f t="shared" si="18"/>
        <v>0</v>
      </c>
      <c r="AJ23" s="28">
        <f t="shared" si="19"/>
        <v>0</v>
      </c>
      <c r="AK23" s="28"/>
      <c r="AL23" s="11">
        <v>2037</v>
      </c>
      <c r="AM23" s="2">
        <v>80000</v>
      </c>
      <c r="AN23" s="2">
        <v>21700</v>
      </c>
      <c r="AO23" s="12">
        <f t="shared" si="20"/>
        <v>101700</v>
      </c>
      <c r="AP23" s="133"/>
      <c r="AQ23" s="133"/>
      <c r="AR23" s="28">
        <f t="shared" si="21"/>
        <v>80000</v>
      </c>
      <c r="AS23" s="28">
        <f t="shared" si="22"/>
        <v>21700</v>
      </c>
      <c r="AT23" s="28"/>
      <c r="AU23" s="11">
        <v>2037</v>
      </c>
      <c r="AV23" s="12"/>
      <c r="AW23" s="12"/>
      <c r="AX23" s="12">
        <f t="shared" si="23"/>
        <v>0</v>
      </c>
      <c r="AY23" s="6">
        <f t="shared" si="24"/>
        <v>0</v>
      </c>
      <c r="AZ23" s="6">
        <f t="shared" si="25"/>
        <v>0</v>
      </c>
      <c r="BA23" s="28">
        <f t="shared" si="26"/>
        <v>0</v>
      </c>
      <c r="BB23" s="28">
        <f t="shared" si="27"/>
        <v>0</v>
      </c>
      <c r="BC23" s="28"/>
      <c r="BD23" s="11">
        <v>2037</v>
      </c>
      <c r="BE23" s="2">
        <v>160000</v>
      </c>
      <c r="BF23" s="2">
        <v>50023.3</v>
      </c>
      <c r="BG23" s="12">
        <f t="shared" si="28"/>
        <v>210023.3</v>
      </c>
      <c r="BH23" s="152">
        <f t="shared" si="29"/>
        <v>160000</v>
      </c>
      <c r="BI23" s="152">
        <f t="shared" si="30"/>
        <v>50023.3</v>
      </c>
      <c r="BJ23" s="28"/>
      <c r="BK23" s="11" t="e">
        <f t="shared" si="71"/>
        <v>#REF!</v>
      </c>
      <c r="BL23" s="2">
        <v>70000</v>
      </c>
      <c r="BM23" s="2">
        <v>22923.5</v>
      </c>
      <c r="BN23" s="12">
        <f t="shared" si="31"/>
        <v>92923.5</v>
      </c>
      <c r="BO23" s="152">
        <f t="shared" si="32"/>
        <v>70000</v>
      </c>
      <c r="BP23" s="152">
        <f t="shared" si="33"/>
        <v>22923.5</v>
      </c>
      <c r="BQ23" s="28"/>
      <c r="BR23" s="11">
        <v>2037</v>
      </c>
      <c r="BS23" s="2">
        <v>421000</v>
      </c>
      <c r="BT23" s="2">
        <v>146463.1</v>
      </c>
      <c r="BU23" s="12">
        <f t="shared" si="34"/>
        <v>567463.1</v>
      </c>
      <c r="BV23" s="152">
        <f t="shared" si="35"/>
        <v>421000</v>
      </c>
      <c r="BW23" s="152">
        <f t="shared" si="36"/>
        <v>146463.1</v>
      </c>
      <c r="BX23" s="28"/>
      <c r="BY23" s="11">
        <v>2037</v>
      </c>
      <c r="BZ23" s="2">
        <v>185000</v>
      </c>
      <c r="CA23" s="2">
        <v>66770.5</v>
      </c>
      <c r="CB23" s="12">
        <f t="shared" si="37"/>
        <v>251770.5</v>
      </c>
      <c r="CC23" s="152">
        <f t="shared" si="38"/>
        <v>185000</v>
      </c>
      <c r="CD23" s="152">
        <f t="shared" si="39"/>
        <v>66770.5</v>
      </c>
      <c r="CE23" s="28"/>
      <c r="CF23" s="11">
        <v>2037</v>
      </c>
      <c r="CG23" s="2">
        <v>428000</v>
      </c>
      <c r="CH23" s="2">
        <v>241103.9</v>
      </c>
      <c r="CI23" s="12">
        <f t="shared" si="40"/>
        <v>669103.9</v>
      </c>
      <c r="CJ23" s="152">
        <f t="shared" si="41"/>
        <v>428000</v>
      </c>
      <c r="CK23" s="152">
        <f t="shared" si="42"/>
        <v>241103.9</v>
      </c>
      <c r="CL23" s="28"/>
      <c r="CM23" s="11">
        <v>2037</v>
      </c>
      <c r="CN23" s="2">
        <v>195000</v>
      </c>
      <c r="CO23" s="2">
        <v>113015</v>
      </c>
      <c r="CP23" s="12">
        <f t="shared" si="43"/>
        <v>308015</v>
      </c>
      <c r="CQ23" s="152">
        <f t="shared" si="44"/>
        <v>195000</v>
      </c>
      <c r="CR23" s="152">
        <f t="shared" si="45"/>
        <v>113015</v>
      </c>
      <c r="CS23" s="28"/>
      <c r="CT23" s="11">
        <v>2037</v>
      </c>
      <c r="CU23" s="2">
        <v>276000</v>
      </c>
      <c r="CV23" s="2">
        <v>108319.6</v>
      </c>
      <c r="CW23" s="12">
        <f t="shared" si="46"/>
        <v>384319.6</v>
      </c>
      <c r="CX23" s="152">
        <f t="shared" si="47"/>
        <v>276000</v>
      </c>
      <c r="CY23" s="152">
        <f t="shared" si="48"/>
        <v>108319.6</v>
      </c>
      <c r="CZ23" s="28"/>
      <c r="DA23" s="11">
        <v>2037</v>
      </c>
      <c r="DB23" s="2">
        <v>140000</v>
      </c>
      <c r="DC23" s="2">
        <v>57945</v>
      </c>
      <c r="DD23" s="12">
        <f t="shared" si="49"/>
        <v>197945</v>
      </c>
      <c r="DE23" s="152">
        <f t="shared" si="50"/>
        <v>140000</v>
      </c>
      <c r="DF23" s="152">
        <f t="shared" si="51"/>
        <v>57945</v>
      </c>
      <c r="DG23" s="28"/>
      <c r="DH23" s="11">
        <v>2037</v>
      </c>
      <c r="DI23" s="2">
        <v>105000</v>
      </c>
      <c r="DJ23" s="2"/>
      <c r="DK23" s="12">
        <f t="shared" si="52"/>
        <v>105000</v>
      </c>
      <c r="DL23" s="152">
        <f t="shared" si="53"/>
        <v>105000</v>
      </c>
      <c r="DM23" s="152">
        <f t="shared" si="54"/>
        <v>0</v>
      </c>
      <c r="DN23" s="28"/>
      <c r="DO23" s="11">
        <v>2037</v>
      </c>
      <c r="DP23" s="2">
        <v>345000</v>
      </c>
      <c r="DQ23" s="2">
        <v>147292.5</v>
      </c>
      <c r="DR23" s="12">
        <f t="shared" si="55"/>
        <v>492292.5</v>
      </c>
      <c r="DS23" s="152">
        <f t="shared" si="56"/>
        <v>345000</v>
      </c>
      <c r="DT23" s="152">
        <f t="shared" si="57"/>
        <v>147292.5</v>
      </c>
      <c r="DU23" s="28"/>
      <c r="DV23" s="11">
        <v>2037</v>
      </c>
      <c r="DW23" s="2">
        <v>590000</v>
      </c>
      <c r="DX23" s="2">
        <v>497393.76</v>
      </c>
      <c r="DY23" s="12">
        <f t="shared" si="58"/>
        <v>1087393.76</v>
      </c>
      <c r="DZ23" s="156">
        <v>390000</v>
      </c>
      <c r="EA23" s="157">
        <v>274668.75</v>
      </c>
      <c r="EB23" s="157">
        <f t="shared" si="72"/>
        <v>664668.75</v>
      </c>
      <c r="EC23" s="158">
        <v>200000</v>
      </c>
      <c r="ED23" s="28">
        <v>222725</v>
      </c>
      <c r="EE23" s="28">
        <f t="shared" si="73"/>
        <v>422725</v>
      </c>
      <c r="EF23" s="28"/>
      <c r="EG23" s="86">
        <v>2037</v>
      </c>
      <c r="EH23" s="89">
        <f t="shared" si="59"/>
        <v>2995000</v>
      </c>
      <c r="EI23" s="89">
        <f t="shared" si="60"/>
        <v>1472950.1600000001</v>
      </c>
      <c r="EJ23" s="89">
        <f t="shared" si="61"/>
        <v>4467950.16</v>
      </c>
      <c r="EL23" s="8">
        <v>2037</v>
      </c>
      <c r="EM23" s="6">
        <f t="shared" si="62"/>
        <v>2715000</v>
      </c>
      <c r="EN23" s="6">
        <f t="shared" si="63"/>
        <v>1228525.1499999999</v>
      </c>
      <c r="EO23" s="6">
        <f t="shared" si="64"/>
        <v>3943525.15</v>
      </c>
      <c r="EQ23" s="130">
        <v>2037</v>
      </c>
      <c r="ER23" s="133">
        <f t="shared" si="65"/>
        <v>0</v>
      </c>
      <c r="ES23" s="133">
        <f t="shared" si="66"/>
        <v>0</v>
      </c>
      <c r="ET23" s="133">
        <f t="shared" si="67"/>
        <v>0</v>
      </c>
      <c r="EV23" s="25">
        <v>2037</v>
      </c>
      <c r="EW23" s="28">
        <f t="shared" si="68"/>
        <v>280000</v>
      </c>
      <c r="EX23" s="28">
        <f t="shared" si="69"/>
        <v>244425.01000000024</v>
      </c>
      <c r="EY23" s="28">
        <f t="shared" si="70"/>
        <v>524425.01000000024</v>
      </c>
    </row>
    <row r="24" spans="1:155" x14ac:dyDescent="0.2">
      <c r="A24" s="3"/>
      <c r="B24" s="11">
        <v>2038</v>
      </c>
      <c r="C24" s="12">
        <v>0</v>
      </c>
      <c r="D24" s="12">
        <v>0</v>
      </c>
      <c r="E24" s="12">
        <f t="shared" si="0"/>
        <v>0</v>
      </c>
      <c r="F24" s="6">
        <f t="shared" si="1"/>
        <v>0</v>
      </c>
      <c r="G24" s="6">
        <f t="shared" si="2"/>
        <v>0</v>
      </c>
      <c r="H24" s="28">
        <f t="shared" si="3"/>
        <v>0</v>
      </c>
      <c r="I24" s="28">
        <f t="shared" si="4"/>
        <v>0</v>
      </c>
      <c r="J24" s="6"/>
      <c r="K24" s="11">
        <v>2038</v>
      </c>
      <c r="L24" s="12">
        <v>0</v>
      </c>
      <c r="M24" s="12">
        <v>0</v>
      </c>
      <c r="N24" s="12">
        <f t="shared" si="5"/>
        <v>0</v>
      </c>
      <c r="O24" s="6">
        <f t="shared" si="6"/>
        <v>0</v>
      </c>
      <c r="P24" s="6">
        <f t="shared" si="7"/>
        <v>0</v>
      </c>
      <c r="Q24" s="28">
        <f t="shared" si="8"/>
        <v>0</v>
      </c>
      <c r="R24" s="28">
        <f t="shared" si="9"/>
        <v>0</v>
      </c>
      <c r="S24" s="28"/>
      <c r="T24" s="11">
        <v>2038</v>
      </c>
      <c r="U24" s="12"/>
      <c r="V24" s="12"/>
      <c r="W24" s="12">
        <f t="shared" si="10"/>
        <v>0</v>
      </c>
      <c r="X24" s="6">
        <f t="shared" si="11"/>
        <v>0</v>
      </c>
      <c r="Y24" s="6">
        <f t="shared" si="12"/>
        <v>0</v>
      </c>
      <c r="Z24" s="28">
        <f t="shared" si="13"/>
        <v>0</v>
      </c>
      <c r="AA24" s="28">
        <f t="shared" si="14"/>
        <v>0</v>
      </c>
      <c r="AB24" s="28"/>
      <c r="AC24" s="11">
        <v>2038</v>
      </c>
      <c r="AD24" s="12"/>
      <c r="AE24" s="12"/>
      <c r="AF24" s="12">
        <f t="shared" si="15"/>
        <v>0</v>
      </c>
      <c r="AG24" s="6">
        <f t="shared" si="16"/>
        <v>0</v>
      </c>
      <c r="AH24" s="6">
        <f t="shared" si="17"/>
        <v>0</v>
      </c>
      <c r="AI24" s="28">
        <f t="shared" si="18"/>
        <v>0</v>
      </c>
      <c r="AJ24" s="28">
        <f t="shared" si="19"/>
        <v>0</v>
      </c>
      <c r="AK24" s="28"/>
      <c r="AL24" s="11">
        <v>2038</v>
      </c>
      <c r="AM24" s="2">
        <v>85000</v>
      </c>
      <c r="AN24" s="2">
        <v>19700</v>
      </c>
      <c r="AO24" s="12">
        <f t="shared" si="20"/>
        <v>104700</v>
      </c>
      <c r="AP24" s="133"/>
      <c r="AQ24" s="133"/>
      <c r="AR24" s="28">
        <f t="shared" si="21"/>
        <v>85000</v>
      </c>
      <c r="AS24" s="28">
        <f t="shared" si="22"/>
        <v>19700</v>
      </c>
      <c r="AT24" s="28"/>
      <c r="AU24" s="11">
        <v>2038</v>
      </c>
      <c r="AV24" s="12"/>
      <c r="AW24" s="12"/>
      <c r="AX24" s="12">
        <f t="shared" si="23"/>
        <v>0</v>
      </c>
      <c r="AY24" s="6">
        <f t="shared" si="24"/>
        <v>0</v>
      </c>
      <c r="AZ24" s="6">
        <f t="shared" si="25"/>
        <v>0</v>
      </c>
      <c r="BA24" s="28">
        <f t="shared" si="26"/>
        <v>0</v>
      </c>
      <c r="BB24" s="28">
        <f t="shared" si="27"/>
        <v>0</v>
      </c>
      <c r="BC24" s="28"/>
      <c r="BD24" s="11">
        <v>2038</v>
      </c>
      <c r="BE24" s="2">
        <v>162000</v>
      </c>
      <c r="BF24" s="2">
        <v>47703.3</v>
      </c>
      <c r="BG24" s="12">
        <f t="shared" si="28"/>
        <v>209703.3</v>
      </c>
      <c r="BH24" s="152">
        <f t="shared" si="29"/>
        <v>162000</v>
      </c>
      <c r="BI24" s="152">
        <f t="shared" si="30"/>
        <v>47703.3</v>
      </c>
      <c r="BJ24" s="28"/>
      <c r="BK24" s="11" t="e">
        <f t="shared" si="71"/>
        <v>#REF!</v>
      </c>
      <c r="BL24" s="2">
        <v>70000</v>
      </c>
      <c r="BM24" s="2">
        <v>21873.5</v>
      </c>
      <c r="BN24" s="12">
        <f t="shared" si="31"/>
        <v>91873.5</v>
      </c>
      <c r="BO24" s="152">
        <f t="shared" si="32"/>
        <v>70000</v>
      </c>
      <c r="BP24" s="152">
        <f t="shared" si="33"/>
        <v>21873.5</v>
      </c>
      <c r="BQ24" s="28"/>
      <c r="BR24" s="11">
        <v>2038</v>
      </c>
      <c r="BS24" s="2">
        <v>427000</v>
      </c>
      <c r="BT24" s="2">
        <v>140274.4</v>
      </c>
      <c r="BU24" s="12">
        <f t="shared" si="34"/>
        <v>567274.4</v>
      </c>
      <c r="BV24" s="152">
        <f t="shared" si="35"/>
        <v>427000</v>
      </c>
      <c r="BW24" s="152">
        <f t="shared" si="36"/>
        <v>140274.4</v>
      </c>
      <c r="BX24" s="28"/>
      <c r="BY24" s="11">
        <v>2038</v>
      </c>
      <c r="BZ24" s="2">
        <v>190000</v>
      </c>
      <c r="CA24" s="2">
        <v>63958.5</v>
      </c>
      <c r="CB24" s="12">
        <f t="shared" si="37"/>
        <v>253958.5</v>
      </c>
      <c r="CC24" s="152">
        <f t="shared" si="38"/>
        <v>190000</v>
      </c>
      <c r="CD24" s="152">
        <f t="shared" si="39"/>
        <v>63958.5</v>
      </c>
      <c r="CE24" s="28"/>
      <c r="CF24" s="11">
        <v>2038</v>
      </c>
      <c r="CG24" s="2">
        <v>438000</v>
      </c>
      <c r="CH24" s="2">
        <v>231003.1</v>
      </c>
      <c r="CI24" s="12">
        <f t="shared" si="40"/>
        <v>669003.1</v>
      </c>
      <c r="CJ24" s="152">
        <f t="shared" si="41"/>
        <v>438000</v>
      </c>
      <c r="CK24" s="152">
        <f t="shared" si="42"/>
        <v>231003.1</v>
      </c>
      <c r="CL24" s="28"/>
      <c r="CM24" s="11">
        <v>2038</v>
      </c>
      <c r="CN24" s="2">
        <v>200000</v>
      </c>
      <c r="CO24" s="2">
        <v>108315.5</v>
      </c>
      <c r="CP24" s="12">
        <f t="shared" si="43"/>
        <v>308315.5</v>
      </c>
      <c r="CQ24" s="152">
        <f t="shared" si="44"/>
        <v>200000</v>
      </c>
      <c r="CR24" s="152">
        <f t="shared" si="45"/>
        <v>108315.5</v>
      </c>
      <c r="CS24" s="28"/>
      <c r="CT24" s="11">
        <v>2038</v>
      </c>
      <c r="CU24" s="2">
        <v>282000</v>
      </c>
      <c r="CV24" s="2">
        <v>102220</v>
      </c>
      <c r="CW24" s="12">
        <f t="shared" si="46"/>
        <v>384220</v>
      </c>
      <c r="CX24" s="152">
        <f t="shared" si="47"/>
        <v>282000</v>
      </c>
      <c r="CY24" s="152">
        <f t="shared" si="48"/>
        <v>102220</v>
      </c>
      <c r="CZ24" s="28"/>
      <c r="DA24" s="11">
        <v>2038</v>
      </c>
      <c r="DB24" s="2">
        <v>140000</v>
      </c>
      <c r="DC24" s="2">
        <v>54935</v>
      </c>
      <c r="DD24" s="12">
        <f t="shared" si="49"/>
        <v>194935</v>
      </c>
      <c r="DE24" s="152">
        <f t="shared" si="50"/>
        <v>140000</v>
      </c>
      <c r="DF24" s="152">
        <f t="shared" si="51"/>
        <v>54935</v>
      </c>
      <c r="DG24" s="28"/>
      <c r="DH24" s="11">
        <v>2038</v>
      </c>
      <c r="DI24" s="2">
        <v>105000</v>
      </c>
      <c r="DJ24" s="2"/>
      <c r="DK24" s="12">
        <f t="shared" si="52"/>
        <v>105000</v>
      </c>
      <c r="DL24" s="152">
        <f t="shared" si="53"/>
        <v>105000</v>
      </c>
      <c r="DM24" s="152">
        <f t="shared" si="54"/>
        <v>0</v>
      </c>
      <c r="DN24" s="28"/>
      <c r="DO24" s="11">
        <v>2038</v>
      </c>
      <c r="DP24" s="2">
        <v>350000</v>
      </c>
      <c r="DQ24" s="2">
        <v>139081.5</v>
      </c>
      <c r="DR24" s="12">
        <f t="shared" si="55"/>
        <v>489081.5</v>
      </c>
      <c r="DS24" s="152">
        <f t="shared" si="56"/>
        <v>350000</v>
      </c>
      <c r="DT24" s="152">
        <f t="shared" si="57"/>
        <v>139081.5</v>
      </c>
      <c r="DU24" s="28"/>
      <c r="DV24" s="11">
        <v>2038</v>
      </c>
      <c r="DW24" s="2">
        <v>620000</v>
      </c>
      <c r="DX24" s="2">
        <v>467893.76000000001</v>
      </c>
      <c r="DY24" s="12">
        <f t="shared" si="58"/>
        <v>1087893.76</v>
      </c>
      <c r="DZ24" s="156">
        <v>410000</v>
      </c>
      <c r="EA24" s="157">
        <v>255168.75</v>
      </c>
      <c r="EB24" s="157">
        <f t="shared" si="72"/>
        <v>665168.75</v>
      </c>
      <c r="EC24" s="158">
        <v>210000</v>
      </c>
      <c r="ED24" s="28">
        <v>212725</v>
      </c>
      <c r="EE24" s="28">
        <f t="shared" si="73"/>
        <v>422725</v>
      </c>
      <c r="EF24" s="28"/>
      <c r="EG24" s="86">
        <v>2038</v>
      </c>
      <c r="EH24" s="89">
        <f t="shared" si="59"/>
        <v>3069000</v>
      </c>
      <c r="EI24" s="89">
        <f t="shared" si="60"/>
        <v>1396958.56</v>
      </c>
      <c r="EJ24" s="89">
        <f t="shared" si="61"/>
        <v>4465958.5600000005</v>
      </c>
      <c r="EL24" s="8">
        <v>2038</v>
      </c>
      <c r="EM24" s="6">
        <f t="shared" si="62"/>
        <v>2774000</v>
      </c>
      <c r="EN24" s="6">
        <f t="shared" si="63"/>
        <v>1164533.55</v>
      </c>
      <c r="EO24" s="6">
        <f t="shared" si="64"/>
        <v>3938533.55</v>
      </c>
      <c r="EQ24" s="130">
        <v>2038</v>
      </c>
      <c r="ER24" s="133">
        <f t="shared" si="65"/>
        <v>0</v>
      </c>
      <c r="ES24" s="133">
        <f t="shared" si="66"/>
        <v>0</v>
      </c>
      <c r="ET24" s="133">
        <f t="shared" si="67"/>
        <v>0</v>
      </c>
      <c r="EV24" s="25">
        <v>2038</v>
      </c>
      <c r="EW24" s="28">
        <f t="shared" si="68"/>
        <v>295000</v>
      </c>
      <c r="EX24" s="28">
        <f t="shared" si="69"/>
        <v>232425.01</v>
      </c>
      <c r="EY24" s="28">
        <f t="shared" si="70"/>
        <v>527425.01</v>
      </c>
    </row>
    <row r="25" spans="1:155" x14ac:dyDescent="0.2">
      <c r="A25" s="3"/>
      <c r="B25" s="11">
        <v>2039</v>
      </c>
      <c r="C25" s="12">
        <v>0</v>
      </c>
      <c r="D25" s="12">
        <v>0</v>
      </c>
      <c r="E25" s="12">
        <f t="shared" si="0"/>
        <v>0</v>
      </c>
      <c r="F25" s="6">
        <f t="shared" si="1"/>
        <v>0</v>
      </c>
      <c r="G25" s="6">
        <f t="shared" si="2"/>
        <v>0</v>
      </c>
      <c r="H25" s="28">
        <f t="shared" si="3"/>
        <v>0</v>
      </c>
      <c r="I25" s="28">
        <f t="shared" si="4"/>
        <v>0</v>
      </c>
      <c r="J25" s="6"/>
      <c r="K25" s="11">
        <v>2039</v>
      </c>
      <c r="L25" s="12">
        <v>0</v>
      </c>
      <c r="M25" s="12">
        <v>0</v>
      </c>
      <c r="N25" s="12">
        <f t="shared" si="5"/>
        <v>0</v>
      </c>
      <c r="O25" s="6">
        <f t="shared" si="6"/>
        <v>0</v>
      </c>
      <c r="P25" s="6">
        <f t="shared" si="7"/>
        <v>0</v>
      </c>
      <c r="Q25" s="28">
        <f t="shared" si="8"/>
        <v>0</v>
      </c>
      <c r="R25" s="28">
        <f t="shared" si="9"/>
        <v>0</v>
      </c>
      <c r="S25" s="28"/>
      <c r="T25" s="11">
        <v>2039</v>
      </c>
      <c r="U25" s="12"/>
      <c r="V25" s="12"/>
      <c r="W25" s="12">
        <f t="shared" si="10"/>
        <v>0</v>
      </c>
      <c r="X25" s="6">
        <f t="shared" si="11"/>
        <v>0</v>
      </c>
      <c r="Y25" s="6">
        <f t="shared" si="12"/>
        <v>0</v>
      </c>
      <c r="Z25" s="28">
        <f t="shared" si="13"/>
        <v>0</v>
      </c>
      <c r="AA25" s="28">
        <f t="shared" si="14"/>
        <v>0</v>
      </c>
      <c r="AB25" s="28"/>
      <c r="AC25" s="11">
        <v>2039</v>
      </c>
      <c r="AD25" s="12"/>
      <c r="AE25" s="12"/>
      <c r="AF25" s="12">
        <f t="shared" si="15"/>
        <v>0</v>
      </c>
      <c r="AG25" s="6">
        <f t="shared" si="16"/>
        <v>0</v>
      </c>
      <c r="AH25" s="6">
        <f t="shared" si="17"/>
        <v>0</v>
      </c>
      <c r="AI25" s="28">
        <f t="shared" si="18"/>
        <v>0</v>
      </c>
      <c r="AJ25" s="28">
        <f t="shared" si="19"/>
        <v>0</v>
      </c>
      <c r="AK25" s="28"/>
      <c r="AL25" s="11">
        <v>2039</v>
      </c>
      <c r="AM25" s="2">
        <v>85000</v>
      </c>
      <c r="AN25" s="2">
        <v>17575</v>
      </c>
      <c r="AO25" s="12">
        <f t="shared" si="20"/>
        <v>102575</v>
      </c>
      <c r="AP25" s="133"/>
      <c r="AQ25" s="133"/>
      <c r="AR25" s="28">
        <f t="shared" si="21"/>
        <v>85000</v>
      </c>
      <c r="AS25" s="28">
        <f t="shared" si="22"/>
        <v>17575</v>
      </c>
      <c r="AT25" s="28"/>
      <c r="AU25" s="11">
        <v>2039</v>
      </c>
      <c r="AV25" s="12"/>
      <c r="AW25" s="12"/>
      <c r="AX25" s="12">
        <f t="shared" si="23"/>
        <v>0</v>
      </c>
      <c r="AY25" s="6">
        <f t="shared" si="24"/>
        <v>0</v>
      </c>
      <c r="AZ25" s="6">
        <f t="shared" si="25"/>
        <v>0</v>
      </c>
      <c r="BA25" s="28">
        <f t="shared" si="26"/>
        <v>0</v>
      </c>
      <c r="BB25" s="28">
        <f t="shared" si="27"/>
        <v>0</v>
      </c>
      <c r="BC25" s="28"/>
      <c r="BD25" s="11">
        <v>2039</v>
      </c>
      <c r="BE25" s="2">
        <v>164000</v>
      </c>
      <c r="BF25" s="2">
        <v>45159.9</v>
      </c>
      <c r="BG25" s="12">
        <f t="shared" si="28"/>
        <v>209159.9</v>
      </c>
      <c r="BH25" s="152">
        <f t="shared" si="29"/>
        <v>164000</v>
      </c>
      <c r="BI25" s="152">
        <f t="shared" si="30"/>
        <v>45159.9</v>
      </c>
      <c r="BJ25" s="28"/>
      <c r="BK25" s="11" t="e">
        <f t="shared" si="71"/>
        <v>#REF!</v>
      </c>
      <c r="BL25" s="2">
        <v>75000</v>
      </c>
      <c r="BM25" s="2">
        <v>20739.5</v>
      </c>
      <c r="BN25" s="12">
        <f t="shared" si="31"/>
        <v>95739.5</v>
      </c>
      <c r="BO25" s="152">
        <f t="shared" si="32"/>
        <v>75000</v>
      </c>
      <c r="BP25" s="152">
        <f t="shared" si="33"/>
        <v>20739.5</v>
      </c>
      <c r="BQ25" s="28"/>
      <c r="BR25" s="11">
        <v>2039</v>
      </c>
      <c r="BS25" s="2">
        <v>434000</v>
      </c>
      <c r="BT25" s="2">
        <v>133527.79999999999</v>
      </c>
      <c r="BU25" s="12">
        <f t="shared" si="34"/>
        <v>567527.80000000005</v>
      </c>
      <c r="BV25" s="152">
        <f t="shared" si="35"/>
        <v>434000</v>
      </c>
      <c r="BW25" s="152">
        <f t="shared" si="36"/>
        <v>133527.79999999999</v>
      </c>
      <c r="BX25" s="28"/>
      <c r="BY25" s="11">
        <v>2039</v>
      </c>
      <c r="BZ25" s="2">
        <v>195000</v>
      </c>
      <c r="CA25" s="2">
        <v>60861.5</v>
      </c>
      <c r="CB25" s="12">
        <f t="shared" si="37"/>
        <v>255861.5</v>
      </c>
      <c r="CC25" s="152">
        <f t="shared" si="38"/>
        <v>195000</v>
      </c>
      <c r="CD25" s="152">
        <f t="shared" si="39"/>
        <v>60861.5</v>
      </c>
      <c r="CE25" s="28"/>
      <c r="CF25" s="11">
        <v>2039</v>
      </c>
      <c r="CG25" s="2">
        <v>449000</v>
      </c>
      <c r="CH25" s="2">
        <v>220096.9</v>
      </c>
      <c r="CI25" s="12">
        <f t="shared" si="40"/>
        <v>669096.9</v>
      </c>
      <c r="CJ25" s="152">
        <f t="shared" si="41"/>
        <v>449000</v>
      </c>
      <c r="CK25" s="152">
        <f t="shared" si="42"/>
        <v>220096.9</v>
      </c>
      <c r="CL25" s="28"/>
      <c r="CM25" s="11">
        <v>2039</v>
      </c>
      <c r="CN25" s="2">
        <v>205000</v>
      </c>
      <c r="CO25" s="2">
        <v>103235.5</v>
      </c>
      <c r="CP25" s="12">
        <f t="shared" si="43"/>
        <v>308235.5</v>
      </c>
      <c r="CQ25" s="152">
        <f t="shared" si="44"/>
        <v>205000</v>
      </c>
      <c r="CR25" s="152">
        <f t="shared" si="45"/>
        <v>103235.5</v>
      </c>
      <c r="CS25" s="28"/>
      <c r="CT25" s="11">
        <v>2039</v>
      </c>
      <c r="CU25" s="2">
        <v>288000</v>
      </c>
      <c r="CV25" s="2">
        <v>95705.8</v>
      </c>
      <c r="CW25" s="12">
        <f t="shared" si="46"/>
        <v>383705.8</v>
      </c>
      <c r="CX25" s="152">
        <f t="shared" si="47"/>
        <v>288000</v>
      </c>
      <c r="CY25" s="152">
        <f t="shared" si="48"/>
        <v>95705.8</v>
      </c>
      <c r="CZ25" s="28"/>
      <c r="DA25" s="11">
        <v>2039</v>
      </c>
      <c r="DB25" s="2">
        <v>145000</v>
      </c>
      <c r="DC25" s="2">
        <v>51701</v>
      </c>
      <c r="DD25" s="12">
        <f t="shared" si="49"/>
        <v>196701</v>
      </c>
      <c r="DE25" s="152">
        <f t="shared" si="50"/>
        <v>145000</v>
      </c>
      <c r="DF25" s="152">
        <f t="shared" si="51"/>
        <v>51701</v>
      </c>
      <c r="DG25" s="28"/>
      <c r="DH25" s="11">
        <v>2039</v>
      </c>
      <c r="DI25" s="2">
        <v>105000</v>
      </c>
      <c r="DJ25" s="2"/>
      <c r="DK25" s="12">
        <f t="shared" si="52"/>
        <v>105000</v>
      </c>
      <c r="DL25" s="152">
        <f t="shared" si="53"/>
        <v>105000</v>
      </c>
      <c r="DM25" s="152">
        <f t="shared" si="54"/>
        <v>0</v>
      </c>
      <c r="DN25" s="28"/>
      <c r="DO25" s="11">
        <v>2039</v>
      </c>
      <c r="DP25" s="2">
        <v>360000</v>
      </c>
      <c r="DQ25" s="2">
        <v>130366.5</v>
      </c>
      <c r="DR25" s="12">
        <f t="shared" si="55"/>
        <v>490366.5</v>
      </c>
      <c r="DS25" s="152">
        <f t="shared" si="56"/>
        <v>360000</v>
      </c>
      <c r="DT25" s="152">
        <f t="shared" si="57"/>
        <v>130366.5</v>
      </c>
      <c r="DU25" s="28"/>
      <c r="DV25" s="11">
        <v>2039</v>
      </c>
      <c r="DW25" s="2">
        <v>655000</v>
      </c>
      <c r="DX25" s="2">
        <v>436893.76</v>
      </c>
      <c r="DY25" s="12">
        <f t="shared" si="58"/>
        <v>1091893.76</v>
      </c>
      <c r="DZ25" s="156">
        <v>430000</v>
      </c>
      <c r="EA25" s="157">
        <v>234668.75</v>
      </c>
      <c r="EB25" s="157">
        <f t="shared" si="72"/>
        <v>664668.75</v>
      </c>
      <c r="EC25" s="158">
        <v>225000</v>
      </c>
      <c r="ED25" s="28">
        <v>202225</v>
      </c>
      <c r="EE25" s="28">
        <f t="shared" si="73"/>
        <v>427225</v>
      </c>
      <c r="EF25" s="28"/>
      <c r="EG25" s="86">
        <v>2039</v>
      </c>
      <c r="EH25" s="89">
        <f t="shared" si="59"/>
        <v>3160000</v>
      </c>
      <c r="EI25" s="89">
        <f t="shared" si="60"/>
        <v>1315863.1600000001</v>
      </c>
      <c r="EJ25" s="89">
        <f t="shared" si="61"/>
        <v>4475863.16</v>
      </c>
      <c r="EL25" s="8">
        <v>2039</v>
      </c>
      <c r="EM25" s="6">
        <f t="shared" si="62"/>
        <v>2850000</v>
      </c>
      <c r="EN25" s="6">
        <f t="shared" si="63"/>
        <v>1096063.1499999999</v>
      </c>
      <c r="EO25" s="6">
        <f t="shared" si="64"/>
        <v>3946063.15</v>
      </c>
      <c r="EQ25" s="130">
        <v>2039</v>
      </c>
      <c r="ER25" s="133">
        <f t="shared" si="65"/>
        <v>0</v>
      </c>
      <c r="ES25" s="133">
        <f t="shared" si="66"/>
        <v>0</v>
      </c>
      <c r="ET25" s="133">
        <f t="shared" si="67"/>
        <v>0</v>
      </c>
      <c r="EV25" s="25">
        <v>2039</v>
      </c>
      <c r="EW25" s="28">
        <f t="shared" si="68"/>
        <v>310000</v>
      </c>
      <c r="EX25" s="28">
        <f t="shared" si="69"/>
        <v>219800.01000000024</v>
      </c>
      <c r="EY25" s="28">
        <f t="shared" si="70"/>
        <v>529800.01000000024</v>
      </c>
    </row>
    <row r="26" spans="1:155" x14ac:dyDescent="0.2">
      <c r="A26" s="3"/>
      <c r="B26" s="11">
        <v>2040</v>
      </c>
      <c r="C26" s="12">
        <v>0</v>
      </c>
      <c r="D26" s="12">
        <v>0</v>
      </c>
      <c r="E26" s="12">
        <f t="shared" si="0"/>
        <v>0</v>
      </c>
      <c r="F26" s="6">
        <f t="shared" si="1"/>
        <v>0</v>
      </c>
      <c r="G26" s="6">
        <f t="shared" si="2"/>
        <v>0</v>
      </c>
      <c r="H26" s="28">
        <f t="shared" si="3"/>
        <v>0</v>
      </c>
      <c r="I26" s="28">
        <f t="shared" si="4"/>
        <v>0</v>
      </c>
      <c r="J26" s="6"/>
      <c r="K26" s="11">
        <v>2040</v>
      </c>
      <c r="L26" s="12">
        <v>0</v>
      </c>
      <c r="M26" s="12">
        <v>0</v>
      </c>
      <c r="N26" s="12">
        <f t="shared" si="5"/>
        <v>0</v>
      </c>
      <c r="O26" s="6">
        <f t="shared" si="6"/>
        <v>0</v>
      </c>
      <c r="P26" s="6">
        <f t="shared" si="7"/>
        <v>0</v>
      </c>
      <c r="Q26" s="28">
        <f t="shared" si="8"/>
        <v>0</v>
      </c>
      <c r="R26" s="28">
        <f t="shared" si="9"/>
        <v>0</v>
      </c>
      <c r="S26" s="28"/>
      <c r="T26" s="11">
        <v>2040</v>
      </c>
      <c r="U26" s="12"/>
      <c r="V26" s="12"/>
      <c r="W26" s="12">
        <f t="shared" si="10"/>
        <v>0</v>
      </c>
      <c r="X26" s="6">
        <f t="shared" si="11"/>
        <v>0</v>
      </c>
      <c r="Y26" s="6">
        <f t="shared" si="12"/>
        <v>0</v>
      </c>
      <c r="Z26" s="28">
        <f t="shared" si="13"/>
        <v>0</v>
      </c>
      <c r="AA26" s="28">
        <f t="shared" si="14"/>
        <v>0</v>
      </c>
      <c r="AB26" s="28"/>
      <c r="AC26" s="11">
        <v>2040</v>
      </c>
      <c r="AD26" s="12"/>
      <c r="AE26" s="12"/>
      <c r="AF26" s="12">
        <f t="shared" si="15"/>
        <v>0</v>
      </c>
      <c r="AG26" s="6">
        <f t="shared" si="16"/>
        <v>0</v>
      </c>
      <c r="AH26" s="6">
        <f t="shared" si="17"/>
        <v>0</v>
      </c>
      <c r="AI26" s="28">
        <f t="shared" si="18"/>
        <v>0</v>
      </c>
      <c r="AJ26" s="28">
        <f t="shared" si="19"/>
        <v>0</v>
      </c>
      <c r="AK26" s="28"/>
      <c r="AL26" s="11">
        <v>2040</v>
      </c>
      <c r="AM26" s="2">
        <v>90000</v>
      </c>
      <c r="AN26" s="2">
        <v>15450</v>
      </c>
      <c r="AO26" s="12">
        <f t="shared" si="20"/>
        <v>105450</v>
      </c>
      <c r="AP26" s="133"/>
      <c r="AQ26" s="133"/>
      <c r="AR26" s="28">
        <f t="shared" si="21"/>
        <v>90000</v>
      </c>
      <c r="AS26" s="28">
        <f t="shared" si="22"/>
        <v>15450</v>
      </c>
      <c r="AT26" s="28"/>
      <c r="AU26" s="11">
        <v>2040</v>
      </c>
      <c r="AV26" s="12"/>
      <c r="AW26" s="12"/>
      <c r="AX26" s="12">
        <f t="shared" si="23"/>
        <v>0</v>
      </c>
      <c r="AY26" s="6">
        <f t="shared" si="24"/>
        <v>0</v>
      </c>
      <c r="AZ26" s="6">
        <f t="shared" si="25"/>
        <v>0</v>
      </c>
      <c r="BA26" s="28">
        <f t="shared" si="26"/>
        <v>0</v>
      </c>
      <c r="BB26" s="28">
        <f t="shared" si="27"/>
        <v>0</v>
      </c>
      <c r="BC26" s="28"/>
      <c r="BD26" s="11">
        <v>2040</v>
      </c>
      <c r="BE26" s="2">
        <v>167000</v>
      </c>
      <c r="BF26" s="2">
        <v>42421.1</v>
      </c>
      <c r="BG26" s="12">
        <f t="shared" si="28"/>
        <v>209421.1</v>
      </c>
      <c r="BH26" s="152">
        <f t="shared" si="29"/>
        <v>167000</v>
      </c>
      <c r="BI26" s="152">
        <f t="shared" si="30"/>
        <v>42421.1</v>
      </c>
      <c r="BJ26" s="28"/>
      <c r="BK26" s="11" t="e">
        <f t="shared" si="71"/>
        <v>#REF!</v>
      </c>
      <c r="BL26" s="2">
        <v>75000</v>
      </c>
      <c r="BM26" s="2">
        <v>19449.5</v>
      </c>
      <c r="BN26" s="12">
        <f t="shared" si="31"/>
        <v>94449.5</v>
      </c>
      <c r="BO26" s="152">
        <f t="shared" si="32"/>
        <v>75000</v>
      </c>
      <c r="BP26" s="152">
        <f t="shared" si="33"/>
        <v>19449.5</v>
      </c>
      <c r="BQ26" s="28"/>
      <c r="BR26" s="11">
        <v>2040</v>
      </c>
      <c r="BS26" s="2">
        <v>441000</v>
      </c>
      <c r="BT26" s="2">
        <v>126236.6</v>
      </c>
      <c r="BU26" s="12">
        <f t="shared" si="34"/>
        <v>567236.6</v>
      </c>
      <c r="BV26" s="152">
        <f t="shared" si="35"/>
        <v>441000</v>
      </c>
      <c r="BW26" s="152">
        <f t="shared" si="36"/>
        <v>126236.6</v>
      </c>
      <c r="BX26" s="28"/>
      <c r="BY26" s="11">
        <v>2040</v>
      </c>
      <c r="BZ26" s="2">
        <v>195000</v>
      </c>
      <c r="CA26" s="2">
        <v>57488</v>
      </c>
      <c r="CB26" s="12">
        <f t="shared" si="37"/>
        <v>252488</v>
      </c>
      <c r="CC26" s="152">
        <f t="shared" si="38"/>
        <v>195000</v>
      </c>
      <c r="CD26" s="152">
        <f t="shared" si="39"/>
        <v>57488</v>
      </c>
      <c r="CE26" s="28"/>
      <c r="CF26" s="11">
        <v>2040</v>
      </c>
      <c r="CG26" s="2">
        <v>460000</v>
      </c>
      <c r="CH26" s="2">
        <v>208557.6</v>
      </c>
      <c r="CI26" s="12">
        <f t="shared" si="40"/>
        <v>668557.6</v>
      </c>
      <c r="CJ26" s="152">
        <f t="shared" si="41"/>
        <v>460000</v>
      </c>
      <c r="CK26" s="152">
        <f t="shared" si="42"/>
        <v>208557.6</v>
      </c>
      <c r="CL26" s="28"/>
      <c r="CM26" s="11">
        <v>2040</v>
      </c>
      <c r="CN26" s="2">
        <v>210000</v>
      </c>
      <c r="CO26" s="2">
        <v>97864.5</v>
      </c>
      <c r="CP26" s="12">
        <f t="shared" si="43"/>
        <v>307864.5</v>
      </c>
      <c r="CQ26" s="152">
        <f t="shared" si="44"/>
        <v>210000</v>
      </c>
      <c r="CR26" s="152">
        <f t="shared" si="45"/>
        <v>97864.5</v>
      </c>
      <c r="CS26" s="28"/>
      <c r="CT26" s="11">
        <v>2040</v>
      </c>
      <c r="CU26" s="2">
        <v>295000</v>
      </c>
      <c r="CV26" s="2">
        <v>88793.8</v>
      </c>
      <c r="CW26" s="12">
        <f t="shared" si="46"/>
        <v>383793.8</v>
      </c>
      <c r="CX26" s="152">
        <f t="shared" si="47"/>
        <v>295000</v>
      </c>
      <c r="CY26" s="152">
        <f t="shared" si="48"/>
        <v>88793.8</v>
      </c>
      <c r="CZ26" s="28"/>
      <c r="DA26" s="11">
        <v>2040</v>
      </c>
      <c r="DB26" s="2">
        <v>150000</v>
      </c>
      <c r="DC26" s="2">
        <v>48163</v>
      </c>
      <c r="DD26" s="12">
        <f t="shared" si="49"/>
        <v>198163</v>
      </c>
      <c r="DE26" s="152">
        <f t="shared" si="50"/>
        <v>150000</v>
      </c>
      <c r="DF26" s="152">
        <f t="shared" si="51"/>
        <v>48163</v>
      </c>
      <c r="DG26" s="28"/>
      <c r="DH26" s="11">
        <v>2040</v>
      </c>
      <c r="DI26" s="2">
        <v>105000</v>
      </c>
      <c r="DJ26" s="2"/>
      <c r="DK26" s="12">
        <f t="shared" si="52"/>
        <v>105000</v>
      </c>
      <c r="DL26" s="152">
        <f t="shared" si="53"/>
        <v>105000</v>
      </c>
      <c r="DM26" s="152">
        <f t="shared" si="54"/>
        <v>0</v>
      </c>
      <c r="DN26" s="28"/>
      <c r="DO26" s="11">
        <v>2040</v>
      </c>
      <c r="DP26" s="2">
        <v>370000</v>
      </c>
      <c r="DQ26" s="2">
        <v>121078.5</v>
      </c>
      <c r="DR26" s="12">
        <f t="shared" si="55"/>
        <v>491078.5</v>
      </c>
      <c r="DS26" s="152">
        <f t="shared" si="56"/>
        <v>370000</v>
      </c>
      <c r="DT26" s="152">
        <f t="shared" si="57"/>
        <v>121078.5</v>
      </c>
      <c r="DU26" s="28"/>
      <c r="DV26" s="11">
        <v>2040</v>
      </c>
      <c r="DW26" s="2">
        <v>675000</v>
      </c>
      <c r="DX26" s="2">
        <v>410693.76</v>
      </c>
      <c r="DY26" s="12">
        <f t="shared" si="58"/>
        <v>1085693.76</v>
      </c>
      <c r="DZ26" s="156">
        <v>445000</v>
      </c>
      <c r="EA26" s="157">
        <v>217468.75</v>
      </c>
      <c r="EB26" s="157">
        <f t="shared" si="72"/>
        <v>662468.75</v>
      </c>
      <c r="EC26" s="158">
        <v>230000</v>
      </c>
      <c r="ED26" s="28">
        <v>193225</v>
      </c>
      <c r="EE26" s="28">
        <f t="shared" si="73"/>
        <v>423225</v>
      </c>
      <c r="EF26" s="28"/>
      <c r="EG26" s="86">
        <v>2040</v>
      </c>
      <c r="EH26" s="89">
        <f t="shared" si="59"/>
        <v>3233000</v>
      </c>
      <c r="EI26" s="89">
        <f t="shared" si="60"/>
        <v>1236196.3600000001</v>
      </c>
      <c r="EJ26" s="89">
        <f t="shared" si="61"/>
        <v>4469196.3600000003</v>
      </c>
      <c r="EL26" s="8">
        <v>2040</v>
      </c>
      <c r="EM26" s="6">
        <f t="shared" si="62"/>
        <v>2913000</v>
      </c>
      <c r="EN26" s="6">
        <f t="shared" si="63"/>
        <v>1027521.3500000001</v>
      </c>
      <c r="EO26" s="6">
        <f t="shared" si="64"/>
        <v>3940521.35</v>
      </c>
      <c r="EQ26" s="130">
        <v>2040</v>
      </c>
      <c r="ER26" s="133">
        <f t="shared" si="65"/>
        <v>0</v>
      </c>
      <c r="ES26" s="133">
        <f t="shared" si="66"/>
        <v>0</v>
      </c>
      <c r="ET26" s="133">
        <f t="shared" si="67"/>
        <v>0</v>
      </c>
      <c r="EV26" s="25">
        <v>2040</v>
      </c>
      <c r="EW26" s="28">
        <f t="shared" si="68"/>
        <v>320000</v>
      </c>
      <c r="EX26" s="28">
        <f t="shared" si="69"/>
        <v>208675.01</v>
      </c>
      <c r="EY26" s="28">
        <f t="shared" si="70"/>
        <v>528675.01</v>
      </c>
    </row>
    <row r="27" spans="1:155" x14ac:dyDescent="0.2">
      <c r="A27" s="3"/>
      <c r="B27" s="11">
        <v>2041</v>
      </c>
      <c r="C27" s="12">
        <v>0</v>
      </c>
      <c r="D27" s="12">
        <v>0</v>
      </c>
      <c r="E27" s="12">
        <f t="shared" si="0"/>
        <v>0</v>
      </c>
      <c r="F27" s="6">
        <f t="shared" si="1"/>
        <v>0</v>
      </c>
      <c r="G27" s="6">
        <f t="shared" si="2"/>
        <v>0</v>
      </c>
      <c r="H27" s="28">
        <f t="shared" si="3"/>
        <v>0</v>
      </c>
      <c r="I27" s="28">
        <f t="shared" si="4"/>
        <v>0</v>
      </c>
      <c r="J27" s="6"/>
      <c r="K27" s="11">
        <v>2041</v>
      </c>
      <c r="L27" s="12">
        <v>0</v>
      </c>
      <c r="M27" s="12">
        <v>0</v>
      </c>
      <c r="N27" s="12">
        <f t="shared" si="5"/>
        <v>0</v>
      </c>
      <c r="O27" s="6">
        <f t="shared" si="6"/>
        <v>0</v>
      </c>
      <c r="P27" s="6">
        <f t="shared" si="7"/>
        <v>0</v>
      </c>
      <c r="Q27" s="28">
        <f t="shared" si="8"/>
        <v>0</v>
      </c>
      <c r="R27" s="28">
        <f t="shared" si="9"/>
        <v>0</v>
      </c>
      <c r="S27" s="28"/>
      <c r="T27" s="11">
        <v>2041</v>
      </c>
      <c r="U27" s="12"/>
      <c r="V27" s="12"/>
      <c r="W27" s="12">
        <f t="shared" si="10"/>
        <v>0</v>
      </c>
      <c r="X27" s="6">
        <f t="shared" si="11"/>
        <v>0</v>
      </c>
      <c r="Y27" s="6">
        <f t="shared" si="12"/>
        <v>0</v>
      </c>
      <c r="Z27" s="28">
        <f t="shared" si="13"/>
        <v>0</v>
      </c>
      <c r="AA27" s="28">
        <f t="shared" si="14"/>
        <v>0</v>
      </c>
      <c r="AB27" s="28"/>
      <c r="AC27" s="11">
        <v>2041</v>
      </c>
      <c r="AD27" s="12"/>
      <c r="AE27" s="12"/>
      <c r="AF27" s="12">
        <f t="shared" si="15"/>
        <v>0</v>
      </c>
      <c r="AG27" s="6">
        <f t="shared" si="16"/>
        <v>0</v>
      </c>
      <c r="AH27" s="6">
        <f t="shared" si="17"/>
        <v>0</v>
      </c>
      <c r="AI27" s="28">
        <f t="shared" si="18"/>
        <v>0</v>
      </c>
      <c r="AJ27" s="28">
        <f t="shared" si="19"/>
        <v>0</v>
      </c>
      <c r="AK27" s="28"/>
      <c r="AL27" s="11">
        <v>2041</v>
      </c>
      <c r="AM27" s="2">
        <v>90000</v>
      </c>
      <c r="AN27" s="2">
        <v>13200</v>
      </c>
      <c r="AO27" s="12">
        <f t="shared" si="20"/>
        <v>103200</v>
      </c>
      <c r="AP27" s="133"/>
      <c r="AQ27" s="133"/>
      <c r="AR27" s="28">
        <f t="shared" si="21"/>
        <v>90000</v>
      </c>
      <c r="AS27" s="28">
        <f t="shared" si="22"/>
        <v>13200</v>
      </c>
      <c r="AT27" s="28"/>
      <c r="AU27" s="11">
        <v>2041</v>
      </c>
      <c r="AV27" s="12"/>
      <c r="AW27" s="12"/>
      <c r="AX27" s="12">
        <f t="shared" si="23"/>
        <v>0</v>
      </c>
      <c r="AY27" s="6">
        <f t="shared" si="24"/>
        <v>0</v>
      </c>
      <c r="AZ27" s="6">
        <f t="shared" si="25"/>
        <v>0</v>
      </c>
      <c r="BA27" s="28">
        <f t="shared" si="26"/>
        <v>0</v>
      </c>
      <c r="BB27" s="28">
        <f t="shared" si="27"/>
        <v>0</v>
      </c>
      <c r="BC27" s="28"/>
      <c r="BD27" s="11">
        <v>2041</v>
      </c>
      <c r="BE27" s="2">
        <v>170000</v>
      </c>
      <c r="BF27" s="2">
        <v>39465.199999999997</v>
      </c>
      <c r="BG27" s="12">
        <f t="shared" si="28"/>
        <v>209465.2</v>
      </c>
      <c r="BH27" s="152">
        <f t="shared" si="29"/>
        <v>170000</v>
      </c>
      <c r="BI27" s="152">
        <f t="shared" si="30"/>
        <v>39465.199999999997</v>
      </c>
      <c r="BJ27" s="28"/>
      <c r="BK27" s="11" t="e">
        <f t="shared" si="71"/>
        <v>#REF!</v>
      </c>
      <c r="BL27" s="2">
        <v>75000</v>
      </c>
      <c r="BM27" s="2">
        <v>18084.5</v>
      </c>
      <c r="BN27" s="12">
        <f t="shared" si="31"/>
        <v>93084.5</v>
      </c>
      <c r="BO27" s="152">
        <f t="shared" si="32"/>
        <v>75000</v>
      </c>
      <c r="BP27" s="152">
        <f t="shared" si="33"/>
        <v>18084.5</v>
      </c>
      <c r="BQ27" s="28"/>
      <c r="BR27" s="11">
        <v>2041</v>
      </c>
      <c r="BS27" s="2">
        <v>449000</v>
      </c>
      <c r="BT27" s="2">
        <v>118430.9</v>
      </c>
      <c r="BU27" s="12">
        <f t="shared" si="34"/>
        <v>567430.9</v>
      </c>
      <c r="BV27" s="152">
        <f t="shared" si="35"/>
        <v>449000</v>
      </c>
      <c r="BW27" s="152">
        <f t="shared" si="36"/>
        <v>118430.9</v>
      </c>
      <c r="BX27" s="28"/>
      <c r="BY27" s="11">
        <v>2041</v>
      </c>
      <c r="BZ27" s="2">
        <v>200000</v>
      </c>
      <c r="CA27" s="2">
        <v>53939</v>
      </c>
      <c r="CB27" s="12">
        <f t="shared" si="37"/>
        <v>253939</v>
      </c>
      <c r="CC27" s="152">
        <f t="shared" si="38"/>
        <v>200000</v>
      </c>
      <c r="CD27" s="152">
        <f t="shared" si="39"/>
        <v>53939</v>
      </c>
      <c r="CE27" s="28"/>
      <c r="CF27" s="11">
        <v>2041</v>
      </c>
      <c r="CG27" s="2">
        <v>472000</v>
      </c>
      <c r="CH27" s="2">
        <v>196413.6</v>
      </c>
      <c r="CI27" s="12">
        <f t="shared" si="40"/>
        <v>668413.6</v>
      </c>
      <c r="CJ27" s="152">
        <f t="shared" si="41"/>
        <v>472000</v>
      </c>
      <c r="CK27" s="152">
        <f t="shared" si="42"/>
        <v>196413.6</v>
      </c>
      <c r="CL27" s="28"/>
      <c r="CM27" s="11">
        <v>2041</v>
      </c>
      <c r="CN27" s="2">
        <v>215000</v>
      </c>
      <c r="CO27" s="2">
        <v>92215.5</v>
      </c>
      <c r="CP27" s="12">
        <f t="shared" si="43"/>
        <v>307215.5</v>
      </c>
      <c r="CQ27" s="152">
        <f t="shared" si="44"/>
        <v>215000</v>
      </c>
      <c r="CR27" s="152">
        <f t="shared" si="45"/>
        <v>92215.5</v>
      </c>
      <c r="CS27" s="28"/>
      <c r="CT27" s="11">
        <v>2041</v>
      </c>
      <c r="CU27" s="2">
        <v>302000</v>
      </c>
      <c r="CV27" s="2">
        <v>81536.800000000003</v>
      </c>
      <c r="CW27" s="12">
        <f t="shared" si="46"/>
        <v>383536.8</v>
      </c>
      <c r="CX27" s="152">
        <f t="shared" si="47"/>
        <v>302000</v>
      </c>
      <c r="CY27" s="152">
        <f t="shared" si="48"/>
        <v>81536.800000000003</v>
      </c>
      <c r="CZ27" s="28"/>
      <c r="DA27" s="11">
        <v>2041</v>
      </c>
      <c r="DB27" s="2">
        <v>150000</v>
      </c>
      <c r="DC27" s="2">
        <v>44353</v>
      </c>
      <c r="DD27" s="12">
        <f t="shared" si="49"/>
        <v>194353</v>
      </c>
      <c r="DE27" s="152">
        <f t="shared" si="50"/>
        <v>150000</v>
      </c>
      <c r="DF27" s="152">
        <f t="shared" si="51"/>
        <v>44353</v>
      </c>
      <c r="DG27" s="28"/>
      <c r="DH27" s="11">
        <v>2041</v>
      </c>
      <c r="DI27" s="2">
        <v>105000</v>
      </c>
      <c r="DJ27" s="2"/>
      <c r="DK27" s="12">
        <f t="shared" si="52"/>
        <v>105000</v>
      </c>
      <c r="DL27" s="152">
        <f t="shared" si="53"/>
        <v>105000</v>
      </c>
      <c r="DM27" s="152">
        <f t="shared" si="54"/>
        <v>0</v>
      </c>
      <c r="DN27" s="28"/>
      <c r="DO27" s="11">
        <v>2041</v>
      </c>
      <c r="DP27" s="2">
        <v>380000</v>
      </c>
      <c r="DQ27" s="2">
        <v>111273.5</v>
      </c>
      <c r="DR27" s="12">
        <f t="shared" si="55"/>
        <v>491273.5</v>
      </c>
      <c r="DS27" s="152">
        <f t="shared" si="56"/>
        <v>380000</v>
      </c>
      <c r="DT27" s="152">
        <f t="shared" si="57"/>
        <v>111273.5</v>
      </c>
      <c r="DU27" s="28"/>
      <c r="DV27" s="11">
        <v>2041</v>
      </c>
      <c r="DW27" s="2">
        <v>705000</v>
      </c>
      <c r="DX27" s="2">
        <v>383693.76</v>
      </c>
      <c r="DY27" s="12">
        <f t="shared" si="58"/>
        <v>1088693.76</v>
      </c>
      <c r="DZ27" s="156">
        <v>465000</v>
      </c>
      <c r="EA27" s="157">
        <v>199668.75</v>
      </c>
      <c r="EB27" s="157">
        <f t="shared" si="72"/>
        <v>664668.75</v>
      </c>
      <c r="EC27" s="158">
        <v>240000</v>
      </c>
      <c r="ED27" s="28">
        <v>184025</v>
      </c>
      <c r="EE27" s="28">
        <f t="shared" si="73"/>
        <v>424025</v>
      </c>
      <c r="EF27" s="28"/>
      <c r="EG27" s="86">
        <v>2041</v>
      </c>
      <c r="EH27" s="89">
        <f t="shared" si="59"/>
        <v>3313000</v>
      </c>
      <c r="EI27" s="89">
        <f t="shared" si="60"/>
        <v>1152605.76</v>
      </c>
      <c r="EJ27" s="89">
        <f t="shared" si="61"/>
        <v>4465605.76</v>
      </c>
      <c r="EL27" s="8">
        <v>2041</v>
      </c>
      <c r="EM27" s="6">
        <f t="shared" si="62"/>
        <v>2983000</v>
      </c>
      <c r="EN27" s="6">
        <f t="shared" si="63"/>
        <v>955380.75</v>
      </c>
      <c r="EO27" s="6">
        <f t="shared" si="64"/>
        <v>3938380.75</v>
      </c>
      <c r="EQ27" s="130">
        <v>2041</v>
      </c>
      <c r="ER27" s="133">
        <f t="shared" si="65"/>
        <v>0</v>
      </c>
      <c r="ES27" s="133">
        <f t="shared" si="66"/>
        <v>0</v>
      </c>
      <c r="ET27" s="133">
        <f t="shared" si="67"/>
        <v>0</v>
      </c>
      <c r="EV27" s="25">
        <v>2041</v>
      </c>
      <c r="EW27" s="28">
        <f t="shared" si="68"/>
        <v>330000</v>
      </c>
      <c r="EX27" s="28">
        <f t="shared" si="69"/>
        <v>197225.01</v>
      </c>
      <c r="EY27" s="28">
        <f t="shared" si="70"/>
        <v>527225.01</v>
      </c>
    </row>
    <row r="28" spans="1:155" x14ac:dyDescent="0.2">
      <c r="A28" s="3"/>
      <c r="B28" s="11">
        <v>2042</v>
      </c>
      <c r="C28" s="12">
        <v>0</v>
      </c>
      <c r="D28" s="12">
        <v>0</v>
      </c>
      <c r="E28" s="12">
        <f t="shared" si="0"/>
        <v>0</v>
      </c>
      <c r="F28" s="6">
        <f t="shared" si="1"/>
        <v>0</v>
      </c>
      <c r="G28" s="6">
        <f t="shared" si="2"/>
        <v>0</v>
      </c>
      <c r="H28" s="28">
        <f t="shared" si="3"/>
        <v>0</v>
      </c>
      <c r="I28" s="28">
        <f t="shared" si="4"/>
        <v>0</v>
      </c>
      <c r="J28" s="6"/>
      <c r="K28" s="11">
        <v>2042</v>
      </c>
      <c r="L28" s="12">
        <v>0</v>
      </c>
      <c r="M28" s="12">
        <v>0</v>
      </c>
      <c r="N28" s="12">
        <f t="shared" si="5"/>
        <v>0</v>
      </c>
      <c r="O28" s="6">
        <f t="shared" si="6"/>
        <v>0</v>
      </c>
      <c r="P28" s="6">
        <f t="shared" si="7"/>
        <v>0</v>
      </c>
      <c r="Q28" s="28">
        <f t="shared" si="8"/>
        <v>0</v>
      </c>
      <c r="R28" s="28">
        <f t="shared" si="9"/>
        <v>0</v>
      </c>
      <c r="S28" s="28"/>
      <c r="T28" s="11">
        <v>2042</v>
      </c>
      <c r="U28" s="12"/>
      <c r="V28" s="12"/>
      <c r="W28" s="12">
        <f t="shared" si="10"/>
        <v>0</v>
      </c>
      <c r="X28" s="6">
        <f t="shared" si="11"/>
        <v>0</v>
      </c>
      <c r="Y28" s="6">
        <f t="shared" si="12"/>
        <v>0</v>
      </c>
      <c r="Z28" s="28">
        <f t="shared" si="13"/>
        <v>0</v>
      </c>
      <c r="AA28" s="28">
        <f t="shared" si="14"/>
        <v>0</v>
      </c>
      <c r="AB28" s="28"/>
      <c r="AC28" s="11">
        <v>2042</v>
      </c>
      <c r="AD28" s="12"/>
      <c r="AE28" s="12"/>
      <c r="AF28" s="12">
        <f t="shared" si="15"/>
        <v>0</v>
      </c>
      <c r="AG28" s="6">
        <f t="shared" si="16"/>
        <v>0</v>
      </c>
      <c r="AH28" s="6">
        <f t="shared" si="17"/>
        <v>0</v>
      </c>
      <c r="AI28" s="28">
        <f t="shared" si="18"/>
        <v>0</v>
      </c>
      <c r="AJ28" s="28">
        <f t="shared" si="19"/>
        <v>0</v>
      </c>
      <c r="AK28" s="28"/>
      <c r="AL28" s="11">
        <v>2042</v>
      </c>
      <c r="AM28" s="2">
        <v>95000</v>
      </c>
      <c r="AN28" s="2">
        <v>10725</v>
      </c>
      <c r="AO28" s="12">
        <f t="shared" si="20"/>
        <v>105725</v>
      </c>
      <c r="AP28" s="133"/>
      <c r="AQ28" s="133"/>
      <c r="AR28" s="28">
        <f t="shared" si="21"/>
        <v>95000</v>
      </c>
      <c r="AS28" s="28">
        <f t="shared" si="22"/>
        <v>10725</v>
      </c>
      <c r="AT28" s="28"/>
      <c r="AU28" s="11">
        <v>2042</v>
      </c>
      <c r="AV28" s="12"/>
      <c r="AW28" s="12"/>
      <c r="AX28" s="12">
        <f t="shared" si="23"/>
        <v>0</v>
      </c>
      <c r="AY28" s="6">
        <f t="shared" si="24"/>
        <v>0</v>
      </c>
      <c r="AZ28" s="6">
        <f t="shared" si="25"/>
        <v>0</v>
      </c>
      <c r="BA28" s="28">
        <f t="shared" si="26"/>
        <v>0</v>
      </c>
      <c r="BB28" s="28">
        <f t="shared" si="27"/>
        <v>0</v>
      </c>
      <c r="BC28" s="28"/>
      <c r="BD28" s="11">
        <v>2042</v>
      </c>
      <c r="BE28" s="2">
        <v>173000</v>
      </c>
      <c r="BF28" s="2">
        <v>36320.199999999997</v>
      </c>
      <c r="BG28" s="12">
        <f t="shared" si="28"/>
        <v>209320.2</v>
      </c>
      <c r="BH28" s="152">
        <f t="shared" si="29"/>
        <v>173000</v>
      </c>
      <c r="BI28" s="152">
        <f t="shared" si="30"/>
        <v>36320.199999999997</v>
      </c>
      <c r="BJ28" s="28"/>
      <c r="BK28" s="11" t="e">
        <f t="shared" si="71"/>
        <v>#REF!</v>
      </c>
      <c r="BL28" s="2">
        <v>80000</v>
      </c>
      <c r="BM28" s="2">
        <v>16659.5</v>
      </c>
      <c r="BN28" s="12">
        <f t="shared" si="31"/>
        <v>96659.5</v>
      </c>
      <c r="BO28" s="152">
        <f t="shared" si="32"/>
        <v>80000</v>
      </c>
      <c r="BP28" s="152">
        <f t="shared" si="33"/>
        <v>16659.5</v>
      </c>
      <c r="BQ28" s="28"/>
      <c r="BR28" s="11">
        <v>2042</v>
      </c>
      <c r="BS28" s="2">
        <v>457000</v>
      </c>
      <c r="BT28" s="2">
        <v>110079.5</v>
      </c>
      <c r="BU28" s="12">
        <f t="shared" si="34"/>
        <v>567079.5</v>
      </c>
      <c r="BV28" s="152">
        <f t="shared" si="35"/>
        <v>457000</v>
      </c>
      <c r="BW28" s="152">
        <f t="shared" si="36"/>
        <v>110079.5</v>
      </c>
      <c r="BX28" s="28"/>
      <c r="BY28" s="11">
        <v>2042</v>
      </c>
      <c r="BZ28" s="2">
        <v>205000</v>
      </c>
      <c r="CA28" s="2">
        <v>50119</v>
      </c>
      <c r="CB28" s="12">
        <f t="shared" si="37"/>
        <v>255119</v>
      </c>
      <c r="CC28" s="152">
        <f t="shared" si="38"/>
        <v>205000</v>
      </c>
      <c r="CD28" s="152">
        <f t="shared" si="39"/>
        <v>50119</v>
      </c>
      <c r="CE28" s="28"/>
      <c r="CF28" s="11">
        <v>2042</v>
      </c>
      <c r="CG28" s="2">
        <v>485000</v>
      </c>
      <c r="CH28" s="2">
        <v>183669.6</v>
      </c>
      <c r="CI28" s="12">
        <f t="shared" si="40"/>
        <v>668669.6</v>
      </c>
      <c r="CJ28" s="152">
        <f t="shared" si="41"/>
        <v>485000</v>
      </c>
      <c r="CK28" s="152">
        <f t="shared" si="42"/>
        <v>183669.6</v>
      </c>
      <c r="CL28" s="28"/>
      <c r="CM28" s="11">
        <v>2042</v>
      </c>
      <c r="CN28" s="2">
        <v>225000</v>
      </c>
      <c r="CO28" s="2">
        <v>86303</v>
      </c>
      <c r="CP28" s="12">
        <f t="shared" si="43"/>
        <v>311303</v>
      </c>
      <c r="CQ28" s="152">
        <f t="shared" si="44"/>
        <v>225000</v>
      </c>
      <c r="CR28" s="152">
        <f t="shared" si="45"/>
        <v>86303</v>
      </c>
      <c r="CS28" s="28"/>
      <c r="CT28" s="11">
        <v>2042</v>
      </c>
      <c r="CU28" s="2">
        <v>310000</v>
      </c>
      <c r="CV28" s="2">
        <v>73926.399999999994</v>
      </c>
      <c r="CW28" s="12">
        <f t="shared" si="46"/>
        <v>383926.4</v>
      </c>
      <c r="CX28" s="152">
        <f t="shared" si="47"/>
        <v>310000</v>
      </c>
      <c r="CY28" s="152">
        <f t="shared" si="48"/>
        <v>73926.399999999994</v>
      </c>
      <c r="CZ28" s="28"/>
      <c r="DA28" s="11">
        <v>2042</v>
      </c>
      <c r="DB28" s="2">
        <v>155000</v>
      </c>
      <c r="DC28" s="2">
        <v>40408</v>
      </c>
      <c r="DD28" s="12">
        <f t="shared" si="49"/>
        <v>195408</v>
      </c>
      <c r="DE28" s="152">
        <f t="shared" si="50"/>
        <v>155000</v>
      </c>
      <c r="DF28" s="152">
        <f t="shared" si="51"/>
        <v>40408</v>
      </c>
      <c r="DG28" s="28"/>
      <c r="DH28" s="11">
        <v>2042</v>
      </c>
      <c r="DI28" s="2">
        <v>100000</v>
      </c>
      <c r="DJ28" s="2"/>
      <c r="DK28" s="12">
        <f t="shared" si="52"/>
        <v>100000</v>
      </c>
      <c r="DL28" s="152">
        <f t="shared" si="53"/>
        <v>100000</v>
      </c>
      <c r="DM28" s="152">
        <f t="shared" si="54"/>
        <v>0</v>
      </c>
      <c r="DN28" s="28"/>
      <c r="DO28" s="11">
        <v>2042</v>
      </c>
      <c r="DP28" s="2">
        <v>390000</v>
      </c>
      <c r="DQ28" s="2">
        <v>100937.5</v>
      </c>
      <c r="DR28" s="12">
        <f t="shared" si="55"/>
        <v>490937.5</v>
      </c>
      <c r="DS28" s="152">
        <f t="shared" si="56"/>
        <v>390000</v>
      </c>
      <c r="DT28" s="152">
        <f t="shared" si="57"/>
        <v>100937.5</v>
      </c>
      <c r="DU28" s="28"/>
      <c r="DV28" s="11">
        <v>2042</v>
      </c>
      <c r="DW28" s="2">
        <v>730000</v>
      </c>
      <c r="DX28" s="2">
        <v>355493.76</v>
      </c>
      <c r="DY28" s="12">
        <f t="shared" si="58"/>
        <v>1085493.76</v>
      </c>
      <c r="DZ28" s="156">
        <v>480000</v>
      </c>
      <c r="EA28" s="157">
        <v>181068.75</v>
      </c>
      <c r="EB28" s="157">
        <f t="shared" si="72"/>
        <v>661068.75</v>
      </c>
      <c r="EC28" s="158">
        <v>250000</v>
      </c>
      <c r="ED28" s="28">
        <v>174425</v>
      </c>
      <c r="EE28" s="28">
        <f t="shared" si="73"/>
        <v>424425</v>
      </c>
      <c r="EF28" s="28"/>
      <c r="EG28" s="86">
        <v>2042</v>
      </c>
      <c r="EH28" s="89">
        <f t="shared" si="59"/>
        <v>3405000</v>
      </c>
      <c r="EI28" s="89">
        <f t="shared" si="60"/>
        <v>1064641.46</v>
      </c>
      <c r="EJ28" s="89">
        <f t="shared" si="61"/>
        <v>4469641.46</v>
      </c>
      <c r="EL28" s="8">
        <v>2042</v>
      </c>
      <c r="EM28" s="6">
        <f t="shared" si="62"/>
        <v>3060000</v>
      </c>
      <c r="EN28" s="6">
        <f t="shared" si="63"/>
        <v>879491.45000000007</v>
      </c>
      <c r="EO28" s="6">
        <f t="shared" si="64"/>
        <v>3939491.45</v>
      </c>
      <c r="EQ28" s="130">
        <v>2042</v>
      </c>
      <c r="ER28" s="133">
        <f t="shared" si="65"/>
        <v>0</v>
      </c>
      <c r="ES28" s="133">
        <f t="shared" si="66"/>
        <v>0</v>
      </c>
      <c r="ET28" s="133">
        <f t="shared" si="67"/>
        <v>0</v>
      </c>
      <c r="EV28" s="25">
        <v>2042</v>
      </c>
      <c r="EW28" s="28">
        <f t="shared" si="68"/>
        <v>345000</v>
      </c>
      <c r="EX28" s="28">
        <f t="shared" si="69"/>
        <v>185150.00999999989</v>
      </c>
      <c r="EY28" s="28">
        <f t="shared" si="70"/>
        <v>530150.00999999989</v>
      </c>
    </row>
    <row r="29" spans="1:155" x14ac:dyDescent="0.2">
      <c r="A29" s="3"/>
      <c r="B29" s="11">
        <v>2043</v>
      </c>
      <c r="C29" s="12">
        <v>0</v>
      </c>
      <c r="D29" s="12">
        <v>0</v>
      </c>
      <c r="E29" s="12">
        <f t="shared" si="0"/>
        <v>0</v>
      </c>
      <c r="F29" s="6">
        <f t="shared" si="1"/>
        <v>0</v>
      </c>
      <c r="G29" s="6">
        <f t="shared" si="2"/>
        <v>0</v>
      </c>
      <c r="H29" s="28">
        <f t="shared" si="3"/>
        <v>0</v>
      </c>
      <c r="I29" s="28">
        <f t="shared" si="4"/>
        <v>0</v>
      </c>
      <c r="J29" s="6"/>
      <c r="K29" s="11">
        <v>2043</v>
      </c>
      <c r="L29" s="12">
        <v>0</v>
      </c>
      <c r="M29" s="12">
        <v>0</v>
      </c>
      <c r="N29" s="12">
        <f t="shared" si="5"/>
        <v>0</v>
      </c>
      <c r="O29" s="6">
        <f t="shared" si="6"/>
        <v>0</v>
      </c>
      <c r="P29" s="6">
        <f t="shared" si="7"/>
        <v>0</v>
      </c>
      <c r="Q29" s="28">
        <f t="shared" si="8"/>
        <v>0</v>
      </c>
      <c r="R29" s="28">
        <f t="shared" si="9"/>
        <v>0</v>
      </c>
      <c r="S29" s="28"/>
      <c r="T29" s="11">
        <v>2043</v>
      </c>
      <c r="U29" s="12"/>
      <c r="V29" s="12"/>
      <c r="W29" s="12">
        <f t="shared" si="10"/>
        <v>0</v>
      </c>
      <c r="X29" s="6">
        <f t="shared" si="11"/>
        <v>0</v>
      </c>
      <c r="Y29" s="6">
        <f t="shared" si="12"/>
        <v>0</v>
      </c>
      <c r="Z29" s="28">
        <f t="shared" si="13"/>
        <v>0</v>
      </c>
      <c r="AA29" s="28">
        <f t="shared" si="14"/>
        <v>0</v>
      </c>
      <c r="AB29" s="28"/>
      <c r="AC29" s="11">
        <v>2043</v>
      </c>
      <c r="AD29" s="12"/>
      <c r="AE29" s="12"/>
      <c r="AF29" s="12">
        <f t="shared" si="15"/>
        <v>0</v>
      </c>
      <c r="AG29" s="6">
        <f t="shared" si="16"/>
        <v>0</v>
      </c>
      <c r="AH29" s="6">
        <f t="shared" si="17"/>
        <v>0</v>
      </c>
      <c r="AI29" s="28">
        <f t="shared" si="18"/>
        <v>0</v>
      </c>
      <c r="AJ29" s="28">
        <f t="shared" si="19"/>
        <v>0</v>
      </c>
      <c r="AK29" s="28"/>
      <c r="AL29" s="11">
        <v>2043</v>
      </c>
      <c r="AM29" s="2">
        <v>95000</v>
      </c>
      <c r="AN29" s="2">
        <v>8112.5</v>
      </c>
      <c r="AO29" s="12">
        <f t="shared" si="20"/>
        <v>103112.5</v>
      </c>
      <c r="AP29" s="133"/>
      <c r="AQ29" s="133"/>
      <c r="AR29" s="28">
        <f t="shared" si="21"/>
        <v>95000</v>
      </c>
      <c r="AS29" s="28">
        <f t="shared" si="22"/>
        <v>8112.5</v>
      </c>
      <c r="AT29" s="28"/>
      <c r="AU29" s="11">
        <v>2043</v>
      </c>
      <c r="AV29" s="12"/>
      <c r="AW29" s="12"/>
      <c r="AX29" s="12">
        <f t="shared" si="23"/>
        <v>0</v>
      </c>
      <c r="AY29" s="6">
        <f t="shared" si="24"/>
        <v>0</v>
      </c>
      <c r="AZ29" s="6">
        <f t="shared" si="25"/>
        <v>0</v>
      </c>
      <c r="BA29" s="28">
        <f t="shared" si="26"/>
        <v>0</v>
      </c>
      <c r="BB29" s="28">
        <f t="shared" si="27"/>
        <v>0</v>
      </c>
      <c r="BC29" s="28"/>
      <c r="BD29" s="11">
        <v>2043</v>
      </c>
      <c r="BE29" s="2">
        <v>177000</v>
      </c>
      <c r="BF29" s="2">
        <v>32981.300000000003</v>
      </c>
      <c r="BG29" s="12">
        <f t="shared" si="28"/>
        <v>209981.3</v>
      </c>
      <c r="BH29" s="152">
        <f t="shared" si="29"/>
        <v>177000</v>
      </c>
      <c r="BI29" s="152">
        <f t="shared" si="30"/>
        <v>32981.300000000003</v>
      </c>
      <c r="BJ29" s="28"/>
      <c r="BK29" s="11" t="e">
        <f t="shared" si="71"/>
        <v>#REF!</v>
      </c>
      <c r="BL29" s="2">
        <v>80000</v>
      </c>
      <c r="BM29" s="2">
        <v>15075.5</v>
      </c>
      <c r="BN29" s="12">
        <f t="shared" si="31"/>
        <v>95075.5</v>
      </c>
      <c r="BO29" s="152">
        <f t="shared" si="32"/>
        <v>80000</v>
      </c>
      <c r="BP29" s="152">
        <f t="shared" si="33"/>
        <v>15075.5</v>
      </c>
      <c r="BQ29" s="28"/>
      <c r="BR29" s="11">
        <v>2043</v>
      </c>
      <c r="BS29" s="2">
        <v>466000</v>
      </c>
      <c r="BT29" s="2">
        <v>101168</v>
      </c>
      <c r="BU29" s="12">
        <f t="shared" si="34"/>
        <v>567168</v>
      </c>
      <c r="BV29" s="152">
        <f t="shared" si="35"/>
        <v>466000</v>
      </c>
      <c r="BW29" s="152">
        <f t="shared" si="36"/>
        <v>101168</v>
      </c>
      <c r="BX29" s="28"/>
      <c r="BY29" s="11">
        <v>2043</v>
      </c>
      <c r="BZ29" s="2">
        <v>210000</v>
      </c>
      <c r="CA29" s="2">
        <v>46019</v>
      </c>
      <c r="CB29" s="12">
        <f t="shared" si="37"/>
        <v>256019</v>
      </c>
      <c r="CC29" s="152">
        <f t="shared" si="38"/>
        <v>210000</v>
      </c>
      <c r="CD29" s="152">
        <f t="shared" si="39"/>
        <v>46019</v>
      </c>
      <c r="CE29" s="28"/>
      <c r="CF29" s="11">
        <v>2043</v>
      </c>
      <c r="CG29" s="2">
        <v>498000</v>
      </c>
      <c r="CH29" s="2">
        <v>170283.6</v>
      </c>
      <c r="CI29" s="12">
        <f t="shared" si="40"/>
        <v>668283.6</v>
      </c>
      <c r="CJ29" s="152">
        <f t="shared" si="41"/>
        <v>498000</v>
      </c>
      <c r="CK29" s="152">
        <f t="shared" si="42"/>
        <v>170283.6</v>
      </c>
      <c r="CL29" s="28"/>
      <c r="CM29" s="11">
        <v>2043</v>
      </c>
      <c r="CN29" s="2">
        <v>230000</v>
      </c>
      <c r="CO29" s="2">
        <v>79980.5</v>
      </c>
      <c r="CP29" s="12">
        <f t="shared" si="43"/>
        <v>309980.5</v>
      </c>
      <c r="CQ29" s="152">
        <f t="shared" si="44"/>
        <v>230000</v>
      </c>
      <c r="CR29" s="152">
        <f t="shared" si="45"/>
        <v>79980.5</v>
      </c>
      <c r="CS29" s="28"/>
      <c r="CT29" s="11">
        <v>2043</v>
      </c>
      <c r="CU29" s="2">
        <v>318000</v>
      </c>
      <c r="CV29" s="2">
        <v>65959.399999999994</v>
      </c>
      <c r="CW29" s="12">
        <f t="shared" si="46"/>
        <v>383959.4</v>
      </c>
      <c r="CX29" s="152">
        <f t="shared" si="47"/>
        <v>318000</v>
      </c>
      <c r="CY29" s="152">
        <f t="shared" si="48"/>
        <v>65959.399999999994</v>
      </c>
      <c r="CZ29" s="28"/>
      <c r="DA29" s="11">
        <v>2043</v>
      </c>
      <c r="DB29" s="2">
        <v>160000</v>
      </c>
      <c r="DC29" s="2">
        <v>36207.5</v>
      </c>
      <c r="DD29" s="12">
        <f t="shared" si="49"/>
        <v>196207.5</v>
      </c>
      <c r="DE29" s="152">
        <f t="shared" si="50"/>
        <v>160000</v>
      </c>
      <c r="DF29" s="152">
        <f t="shared" si="51"/>
        <v>36207.5</v>
      </c>
      <c r="DG29" s="28"/>
      <c r="DH29" s="11">
        <v>2043</v>
      </c>
      <c r="DI29" s="2">
        <v>100000</v>
      </c>
      <c r="DJ29" s="2"/>
      <c r="DK29" s="12">
        <f t="shared" si="52"/>
        <v>100000</v>
      </c>
      <c r="DL29" s="152">
        <f t="shared" si="53"/>
        <v>100000</v>
      </c>
      <c r="DM29" s="152">
        <f t="shared" si="54"/>
        <v>0</v>
      </c>
      <c r="DN29" s="28"/>
      <c r="DO29" s="11">
        <v>2043</v>
      </c>
      <c r="DP29" s="2">
        <v>400000</v>
      </c>
      <c r="DQ29" s="2">
        <v>90134.5</v>
      </c>
      <c r="DR29" s="12">
        <f t="shared" si="55"/>
        <v>490134.5</v>
      </c>
      <c r="DS29" s="152">
        <f t="shared" si="56"/>
        <v>400000</v>
      </c>
      <c r="DT29" s="152">
        <f t="shared" si="57"/>
        <v>90134.5</v>
      </c>
      <c r="DU29" s="28"/>
      <c r="DV29" s="11">
        <v>2043</v>
      </c>
      <c r="DW29" s="2">
        <v>760000</v>
      </c>
      <c r="DX29" s="2">
        <v>326293.76000000001</v>
      </c>
      <c r="DY29" s="12">
        <f t="shared" si="58"/>
        <v>1086293.76</v>
      </c>
      <c r="DZ29" s="156">
        <v>500000</v>
      </c>
      <c r="EA29" s="157">
        <v>161868.75</v>
      </c>
      <c r="EB29" s="157">
        <f t="shared" si="72"/>
        <v>661868.75</v>
      </c>
      <c r="EC29" s="158">
        <v>260000</v>
      </c>
      <c r="ED29" s="28">
        <v>164425</v>
      </c>
      <c r="EE29" s="28">
        <f t="shared" si="73"/>
        <v>424425</v>
      </c>
      <c r="EF29" s="28"/>
      <c r="EG29" s="86">
        <v>2043</v>
      </c>
      <c r="EH29" s="89">
        <f t="shared" si="59"/>
        <v>3494000</v>
      </c>
      <c r="EI29" s="89">
        <f t="shared" si="60"/>
        <v>972215.56</v>
      </c>
      <c r="EJ29" s="89">
        <f t="shared" si="61"/>
        <v>4466215.5600000005</v>
      </c>
      <c r="EL29" s="8">
        <v>2043</v>
      </c>
      <c r="EM29" s="6">
        <f t="shared" si="62"/>
        <v>3139000</v>
      </c>
      <c r="EN29" s="6">
        <f t="shared" si="63"/>
        <v>799678.05</v>
      </c>
      <c r="EO29" s="6">
        <f t="shared" si="64"/>
        <v>3938678.05</v>
      </c>
      <c r="EQ29" s="130">
        <v>2043</v>
      </c>
      <c r="ER29" s="133">
        <f t="shared" si="65"/>
        <v>0</v>
      </c>
      <c r="ES29" s="133">
        <f t="shared" si="66"/>
        <v>0</v>
      </c>
      <c r="ET29" s="133">
        <f t="shared" si="67"/>
        <v>0</v>
      </c>
      <c r="EV29" s="25">
        <v>2043</v>
      </c>
      <c r="EW29" s="28">
        <f t="shared" si="68"/>
        <v>355000</v>
      </c>
      <c r="EX29" s="28">
        <f t="shared" si="69"/>
        <v>172537.51</v>
      </c>
      <c r="EY29" s="28">
        <f t="shared" si="70"/>
        <v>527537.51</v>
      </c>
    </row>
    <row r="30" spans="1:155" x14ac:dyDescent="0.2">
      <c r="A30" s="3"/>
      <c r="B30" s="11">
        <v>2044</v>
      </c>
      <c r="C30" s="12">
        <v>0</v>
      </c>
      <c r="D30" s="12">
        <v>0</v>
      </c>
      <c r="E30" s="12">
        <f t="shared" si="0"/>
        <v>0</v>
      </c>
      <c r="F30" s="6">
        <f t="shared" si="1"/>
        <v>0</v>
      </c>
      <c r="G30" s="6">
        <f t="shared" si="2"/>
        <v>0</v>
      </c>
      <c r="H30" s="28">
        <f t="shared" si="3"/>
        <v>0</v>
      </c>
      <c r="I30" s="28">
        <f t="shared" si="4"/>
        <v>0</v>
      </c>
      <c r="J30" s="6"/>
      <c r="K30" s="11">
        <v>2044</v>
      </c>
      <c r="L30" s="12">
        <v>0</v>
      </c>
      <c r="M30" s="12">
        <v>0</v>
      </c>
      <c r="N30" s="12">
        <f t="shared" si="5"/>
        <v>0</v>
      </c>
      <c r="O30" s="6">
        <f t="shared" si="6"/>
        <v>0</v>
      </c>
      <c r="P30" s="6">
        <f t="shared" si="7"/>
        <v>0</v>
      </c>
      <c r="Q30" s="28">
        <f t="shared" si="8"/>
        <v>0</v>
      </c>
      <c r="R30" s="28">
        <f t="shared" si="9"/>
        <v>0</v>
      </c>
      <c r="S30" s="28"/>
      <c r="T30" s="11">
        <v>2044</v>
      </c>
      <c r="U30" s="12"/>
      <c r="V30" s="12"/>
      <c r="W30" s="12">
        <f t="shared" si="10"/>
        <v>0</v>
      </c>
      <c r="X30" s="6">
        <f t="shared" si="11"/>
        <v>0</v>
      </c>
      <c r="Y30" s="6">
        <f t="shared" si="12"/>
        <v>0</v>
      </c>
      <c r="Z30" s="28">
        <f t="shared" si="13"/>
        <v>0</v>
      </c>
      <c r="AA30" s="28">
        <f t="shared" si="14"/>
        <v>0</v>
      </c>
      <c r="AB30" s="28"/>
      <c r="AC30" s="11">
        <v>2044</v>
      </c>
      <c r="AD30" s="12"/>
      <c r="AE30" s="12"/>
      <c r="AF30" s="12">
        <f t="shared" si="15"/>
        <v>0</v>
      </c>
      <c r="AG30" s="6">
        <f t="shared" si="16"/>
        <v>0</v>
      </c>
      <c r="AH30" s="6">
        <f t="shared" si="17"/>
        <v>0</v>
      </c>
      <c r="AI30" s="28">
        <f t="shared" si="18"/>
        <v>0</v>
      </c>
      <c r="AJ30" s="28">
        <f t="shared" si="19"/>
        <v>0</v>
      </c>
      <c r="AK30" s="28"/>
      <c r="AL30" s="11">
        <v>2044</v>
      </c>
      <c r="AM30" s="2">
        <v>100000</v>
      </c>
      <c r="AN30" s="2">
        <v>5500</v>
      </c>
      <c r="AO30" s="12">
        <f t="shared" si="20"/>
        <v>105500</v>
      </c>
      <c r="AP30" s="133"/>
      <c r="AQ30" s="133"/>
      <c r="AR30" s="28">
        <f t="shared" si="21"/>
        <v>100000</v>
      </c>
      <c r="AS30" s="28">
        <f t="shared" si="22"/>
        <v>5500</v>
      </c>
      <c r="AT30" s="28"/>
      <c r="AU30" s="11">
        <v>2044</v>
      </c>
      <c r="AV30" s="12"/>
      <c r="AW30" s="12"/>
      <c r="AX30" s="12">
        <f t="shared" si="23"/>
        <v>0</v>
      </c>
      <c r="AY30" s="6">
        <f t="shared" si="24"/>
        <v>0</v>
      </c>
      <c r="AZ30" s="6">
        <f t="shared" si="25"/>
        <v>0</v>
      </c>
      <c r="BA30" s="28">
        <f t="shared" si="26"/>
        <v>0</v>
      </c>
      <c r="BB30" s="28">
        <f t="shared" si="27"/>
        <v>0</v>
      </c>
      <c r="BC30" s="28"/>
      <c r="BD30" s="11">
        <v>2044</v>
      </c>
      <c r="BE30" s="2">
        <v>180000</v>
      </c>
      <c r="BF30" s="2">
        <v>29441.3</v>
      </c>
      <c r="BG30" s="12">
        <f t="shared" si="28"/>
        <v>209441.3</v>
      </c>
      <c r="BH30" s="152">
        <f t="shared" si="29"/>
        <v>180000</v>
      </c>
      <c r="BI30" s="152">
        <f t="shared" si="30"/>
        <v>29441.3</v>
      </c>
      <c r="BJ30" s="28"/>
      <c r="BK30" s="11" t="e">
        <f t="shared" si="71"/>
        <v>#REF!</v>
      </c>
      <c r="BL30" s="2">
        <v>80000</v>
      </c>
      <c r="BM30" s="2">
        <v>13435.5</v>
      </c>
      <c r="BN30" s="12">
        <f t="shared" si="31"/>
        <v>93435.5</v>
      </c>
      <c r="BO30" s="152">
        <f t="shared" si="32"/>
        <v>80000</v>
      </c>
      <c r="BP30" s="152">
        <f t="shared" si="33"/>
        <v>13435.5</v>
      </c>
      <c r="BQ30" s="28"/>
      <c r="BR30" s="11">
        <v>2044</v>
      </c>
      <c r="BS30" s="2">
        <v>476000</v>
      </c>
      <c r="BT30" s="2">
        <v>91754.8</v>
      </c>
      <c r="BU30" s="12">
        <f t="shared" si="34"/>
        <v>567754.80000000005</v>
      </c>
      <c r="BV30" s="152">
        <f t="shared" si="35"/>
        <v>476000</v>
      </c>
      <c r="BW30" s="152">
        <f t="shared" si="36"/>
        <v>91754.8</v>
      </c>
      <c r="BX30" s="28"/>
      <c r="BY30" s="11">
        <v>2044</v>
      </c>
      <c r="BZ30" s="2">
        <v>210000</v>
      </c>
      <c r="CA30" s="2">
        <v>41672</v>
      </c>
      <c r="CB30" s="12">
        <f t="shared" si="37"/>
        <v>251672</v>
      </c>
      <c r="CC30" s="152">
        <f t="shared" si="38"/>
        <v>210000</v>
      </c>
      <c r="CD30" s="152">
        <f t="shared" si="39"/>
        <v>41672</v>
      </c>
      <c r="CE30" s="28"/>
      <c r="CF30" s="11">
        <v>2044</v>
      </c>
      <c r="CG30" s="2">
        <v>512000</v>
      </c>
      <c r="CH30" s="2">
        <v>156240</v>
      </c>
      <c r="CI30" s="12">
        <f t="shared" si="40"/>
        <v>668240</v>
      </c>
      <c r="CJ30" s="152">
        <f t="shared" si="41"/>
        <v>512000</v>
      </c>
      <c r="CK30" s="152">
        <f t="shared" si="42"/>
        <v>156240</v>
      </c>
      <c r="CL30" s="28"/>
      <c r="CM30" s="11">
        <v>2044</v>
      </c>
      <c r="CN30" s="2">
        <v>235000</v>
      </c>
      <c r="CO30" s="2">
        <v>73379.5</v>
      </c>
      <c r="CP30" s="12">
        <f t="shared" si="43"/>
        <v>308379.5</v>
      </c>
      <c r="CQ30" s="152">
        <f t="shared" si="44"/>
        <v>235000</v>
      </c>
      <c r="CR30" s="152">
        <f t="shared" si="45"/>
        <v>73379.5</v>
      </c>
      <c r="CS30" s="28"/>
      <c r="CT30" s="11">
        <v>2044</v>
      </c>
      <c r="CU30" s="2">
        <v>326000</v>
      </c>
      <c r="CV30" s="2">
        <v>57627.8</v>
      </c>
      <c r="CW30" s="12">
        <f t="shared" si="46"/>
        <v>383627.8</v>
      </c>
      <c r="CX30" s="152">
        <f t="shared" si="47"/>
        <v>326000</v>
      </c>
      <c r="CY30" s="152">
        <f t="shared" si="48"/>
        <v>57627.8</v>
      </c>
      <c r="CZ30" s="28"/>
      <c r="DA30" s="11">
        <v>2044</v>
      </c>
      <c r="DB30" s="2">
        <v>165000</v>
      </c>
      <c r="DC30" s="2">
        <v>31759.5</v>
      </c>
      <c r="DD30" s="12">
        <f t="shared" si="49"/>
        <v>196759.5</v>
      </c>
      <c r="DE30" s="152">
        <f t="shared" si="50"/>
        <v>165000</v>
      </c>
      <c r="DF30" s="152">
        <f t="shared" si="51"/>
        <v>31759.5</v>
      </c>
      <c r="DG30" s="28"/>
      <c r="DH30" s="11">
        <v>2044</v>
      </c>
      <c r="DI30" s="2">
        <v>100000</v>
      </c>
      <c r="DJ30" s="2"/>
      <c r="DK30" s="12">
        <f t="shared" si="52"/>
        <v>100000</v>
      </c>
      <c r="DL30" s="152">
        <f t="shared" si="53"/>
        <v>100000</v>
      </c>
      <c r="DM30" s="152">
        <f t="shared" si="54"/>
        <v>0</v>
      </c>
      <c r="DN30" s="28"/>
      <c r="DO30" s="11">
        <v>2044</v>
      </c>
      <c r="DP30" s="2">
        <v>410000</v>
      </c>
      <c r="DQ30" s="2">
        <v>78854.5</v>
      </c>
      <c r="DR30" s="12">
        <f t="shared" si="55"/>
        <v>488854.5</v>
      </c>
      <c r="DS30" s="152">
        <f t="shared" si="56"/>
        <v>410000</v>
      </c>
      <c r="DT30" s="152">
        <f t="shared" si="57"/>
        <v>78854.5</v>
      </c>
      <c r="DU30" s="28"/>
      <c r="DV30" s="11">
        <v>2044</v>
      </c>
      <c r="DW30" s="2">
        <v>790000</v>
      </c>
      <c r="DX30" s="2">
        <v>295893.76000000001</v>
      </c>
      <c r="DY30" s="12">
        <f t="shared" si="58"/>
        <v>1085893.76</v>
      </c>
      <c r="DZ30" s="156">
        <v>520000</v>
      </c>
      <c r="EA30" s="157">
        <v>141868.75</v>
      </c>
      <c r="EB30" s="157">
        <f t="shared" si="72"/>
        <v>661868.75</v>
      </c>
      <c r="EC30" s="158">
        <v>270000</v>
      </c>
      <c r="ED30" s="28">
        <v>154025</v>
      </c>
      <c r="EE30" s="28">
        <f t="shared" si="73"/>
        <v>424025</v>
      </c>
      <c r="EF30" s="28"/>
      <c r="EG30" s="86">
        <v>2044</v>
      </c>
      <c r="EH30" s="89">
        <f t="shared" si="59"/>
        <v>3584000</v>
      </c>
      <c r="EI30" s="89">
        <f t="shared" si="60"/>
        <v>875558.65999999992</v>
      </c>
      <c r="EJ30" s="89">
        <f t="shared" si="61"/>
        <v>4459558.66</v>
      </c>
      <c r="EL30" s="8">
        <v>2044</v>
      </c>
      <c r="EM30" s="6">
        <f t="shared" si="62"/>
        <v>3214000</v>
      </c>
      <c r="EN30" s="6">
        <f t="shared" si="63"/>
        <v>716033.64999999991</v>
      </c>
      <c r="EO30" s="6">
        <f t="shared" si="64"/>
        <v>3930033.65</v>
      </c>
      <c r="EQ30" s="130">
        <v>2044</v>
      </c>
      <c r="ER30" s="133">
        <f t="shared" si="65"/>
        <v>0</v>
      </c>
      <c r="ES30" s="133">
        <f t="shared" si="66"/>
        <v>0</v>
      </c>
      <c r="ET30" s="133">
        <f t="shared" si="67"/>
        <v>0</v>
      </c>
      <c r="EV30" s="25">
        <v>2044</v>
      </c>
      <c r="EW30" s="28">
        <f t="shared" si="68"/>
        <v>370000</v>
      </c>
      <c r="EX30" s="28">
        <f t="shared" si="69"/>
        <v>159525.01</v>
      </c>
      <c r="EY30" s="28">
        <f t="shared" si="70"/>
        <v>529525.01</v>
      </c>
    </row>
    <row r="31" spans="1:155" x14ac:dyDescent="0.2">
      <c r="A31" s="3"/>
      <c r="B31" s="11">
        <v>2045</v>
      </c>
      <c r="C31" s="12"/>
      <c r="D31" s="12"/>
      <c r="E31" s="12"/>
      <c r="F31" s="6"/>
      <c r="G31" s="6"/>
      <c r="H31" s="28"/>
      <c r="I31" s="28"/>
      <c r="J31" s="6"/>
      <c r="K31" s="11">
        <v>2045</v>
      </c>
      <c r="L31" s="12"/>
      <c r="M31" s="12"/>
      <c r="N31" s="12"/>
      <c r="O31" s="6"/>
      <c r="P31" s="6"/>
      <c r="Q31" s="28"/>
      <c r="R31" s="28"/>
      <c r="S31" s="28"/>
      <c r="T31" s="11">
        <v>2045</v>
      </c>
      <c r="U31" s="12"/>
      <c r="V31" s="12"/>
      <c r="W31" s="12"/>
      <c r="X31" s="6"/>
      <c r="Y31" s="6"/>
      <c r="Z31" s="28"/>
      <c r="AA31" s="28"/>
      <c r="AB31" s="28"/>
      <c r="AC31" s="11">
        <v>2045</v>
      </c>
      <c r="AD31" s="12"/>
      <c r="AE31" s="12"/>
      <c r="AF31" s="12"/>
      <c r="AG31" s="6"/>
      <c r="AH31" s="6"/>
      <c r="AI31" s="28"/>
      <c r="AJ31" s="28"/>
      <c r="AK31" s="28"/>
      <c r="AL31" s="11">
        <v>2045</v>
      </c>
      <c r="AM31" s="2">
        <v>100000</v>
      </c>
      <c r="AN31" s="2">
        <v>2750</v>
      </c>
      <c r="AO31" s="12">
        <f>SUM(AM31:AN31)</f>
        <v>102750</v>
      </c>
      <c r="AP31" s="133"/>
      <c r="AQ31" s="133"/>
      <c r="AR31" s="28">
        <f t="shared" si="21"/>
        <v>100000</v>
      </c>
      <c r="AS31" s="28">
        <f t="shared" si="22"/>
        <v>2750</v>
      </c>
      <c r="AT31" s="28"/>
      <c r="AU31" s="11">
        <v>2045</v>
      </c>
      <c r="AV31" s="12"/>
      <c r="AW31" s="12"/>
      <c r="AX31" s="12"/>
      <c r="AY31" s="6"/>
      <c r="AZ31" s="6"/>
      <c r="BA31" s="28"/>
      <c r="BB31" s="28"/>
      <c r="BC31" s="28"/>
      <c r="BD31" s="11">
        <v>2045</v>
      </c>
      <c r="BE31" s="2">
        <v>184000</v>
      </c>
      <c r="BF31" s="2">
        <v>25733.3</v>
      </c>
      <c r="BG31" s="12">
        <f t="shared" ref="BG31:BG43" si="74">SUM(BE31:BF31)</f>
        <v>209733.3</v>
      </c>
      <c r="BH31" s="152">
        <f t="shared" si="29"/>
        <v>184000</v>
      </c>
      <c r="BI31" s="152">
        <f t="shared" si="30"/>
        <v>25733.3</v>
      </c>
      <c r="BJ31" s="28"/>
      <c r="BK31" s="11" t="e">
        <f t="shared" si="71"/>
        <v>#REF!</v>
      </c>
      <c r="BL31" s="2">
        <v>80000</v>
      </c>
      <c r="BM31" s="2">
        <v>11747.5</v>
      </c>
      <c r="BN31" s="12">
        <f t="shared" ref="BN31:BN43" si="75">SUM(BL31:BM31)</f>
        <v>91747.5</v>
      </c>
      <c r="BO31" s="152">
        <f t="shared" si="32"/>
        <v>80000</v>
      </c>
      <c r="BP31" s="152">
        <f t="shared" si="33"/>
        <v>11747.5</v>
      </c>
      <c r="BQ31" s="28"/>
      <c r="BR31" s="11">
        <v>2045</v>
      </c>
      <c r="BS31" s="2">
        <v>486000</v>
      </c>
      <c r="BT31" s="2">
        <v>81854</v>
      </c>
      <c r="BU31" s="12">
        <f t="shared" si="34"/>
        <v>567854</v>
      </c>
      <c r="BV31" s="152">
        <f t="shared" si="35"/>
        <v>486000</v>
      </c>
      <c r="BW31" s="152">
        <f t="shared" si="36"/>
        <v>81854</v>
      </c>
      <c r="BX31" s="28"/>
      <c r="BY31" s="11">
        <v>2045</v>
      </c>
      <c r="BZ31" s="2">
        <v>215000</v>
      </c>
      <c r="CA31" s="2">
        <v>37199</v>
      </c>
      <c r="CB31" s="12">
        <f t="shared" si="37"/>
        <v>252199</v>
      </c>
      <c r="CC31" s="152">
        <f t="shared" si="38"/>
        <v>215000</v>
      </c>
      <c r="CD31" s="152">
        <f t="shared" si="39"/>
        <v>37199</v>
      </c>
      <c r="CE31" s="28"/>
      <c r="CF31" s="11">
        <v>2045</v>
      </c>
      <c r="CG31" s="2">
        <v>527000</v>
      </c>
      <c r="CH31" s="2">
        <v>141494.39999999999</v>
      </c>
      <c r="CI31" s="12">
        <f t="shared" si="40"/>
        <v>668494.4</v>
      </c>
      <c r="CJ31" s="152">
        <f t="shared" si="41"/>
        <v>527000</v>
      </c>
      <c r="CK31" s="152">
        <f t="shared" si="42"/>
        <v>141494.39999999999</v>
      </c>
      <c r="CL31" s="28"/>
      <c r="CM31" s="11">
        <v>2045</v>
      </c>
      <c r="CN31" s="2">
        <v>245000</v>
      </c>
      <c r="CO31" s="2">
        <v>66494</v>
      </c>
      <c r="CP31" s="12">
        <f t="shared" si="43"/>
        <v>311494</v>
      </c>
      <c r="CQ31" s="152">
        <f t="shared" si="44"/>
        <v>245000</v>
      </c>
      <c r="CR31" s="152">
        <f t="shared" si="45"/>
        <v>66494</v>
      </c>
      <c r="CS31" s="28"/>
      <c r="CT31" s="11">
        <v>2045</v>
      </c>
      <c r="CU31" s="2">
        <v>335000</v>
      </c>
      <c r="CV31" s="2">
        <v>48923.6</v>
      </c>
      <c r="CW31" s="12">
        <f t="shared" si="46"/>
        <v>383923.6</v>
      </c>
      <c r="CX31" s="152">
        <f t="shared" si="47"/>
        <v>335000</v>
      </c>
      <c r="CY31" s="152">
        <f t="shared" si="48"/>
        <v>48923.6</v>
      </c>
      <c r="CZ31" s="28"/>
      <c r="DA31" s="11">
        <v>2045</v>
      </c>
      <c r="DB31" s="2">
        <v>170000</v>
      </c>
      <c r="DC31" s="2">
        <v>27040.5</v>
      </c>
      <c r="DD31" s="12">
        <f t="shared" si="49"/>
        <v>197040.5</v>
      </c>
      <c r="DE31" s="152">
        <f t="shared" si="50"/>
        <v>170000</v>
      </c>
      <c r="DF31" s="152">
        <f t="shared" si="51"/>
        <v>27040.5</v>
      </c>
      <c r="DG31" s="28"/>
      <c r="DH31" s="11">
        <v>2045</v>
      </c>
      <c r="DI31" s="2">
        <v>100000</v>
      </c>
      <c r="DJ31" s="2"/>
      <c r="DK31" s="12">
        <f t="shared" si="52"/>
        <v>100000</v>
      </c>
      <c r="DL31" s="152">
        <f t="shared" si="53"/>
        <v>100000</v>
      </c>
      <c r="DM31" s="152">
        <f t="shared" si="54"/>
        <v>0</v>
      </c>
      <c r="DN31" s="28"/>
      <c r="DO31" s="11">
        <v>2045</v>
      </c>
      <c r="DP31" s="2">
        <v>425000</v>
      </c>
      <c r="DQ31" s="2">
        <v>67046.5</v>
      </c>
      <c r="DR31" s="12">
        <f t="shared" si="55"/>
        <v>492046.5</v>
      </c>
      <c r="DS31" s="152">
        <f t="shared" si="56"/>
        <v>425000</v>
      </c>
      <c r="DT31" s="152">
        <f t="shared" si="57"/>
        <v>67046.5</v>
      </c>
      <c r="DU31" s="28"/>
      <c r="DV31" s="11">
        <v>2045</v>
      </c>
      <c r="DW31" s="2">
        <v>820000</v>
      </c>
      <c r="DX31" s="2">
        <v>264293.76000000001</v>
      </c>
      <c r="DY31" s="12">
        <f t="shared" si="58"/>
        <v>1084293.76</v>
      </c>
      <c r="DZ31" s="156">
        <v>540000</v>
      </c>
      <c r="EA31" s="157">
        <v>121068.75</v>
      </c>
      <c r="EB31" s="157">
        <f t="shared" si="72"/>
        <v>661068.75</v>
      </c>
      <c r="EC31" s="158">
        <v>280000</v>
      </c>
      <c r="ED31" s="28">
        <v>143225</v>
      </c>
      <c r="EE31" s="28">
        <f t="shared" si="73"/>
        <v>423225</v>
      </c>
      <c r="EF31" s="28"/>
      <c r="EG31" s="86">
        <v>2045</v>
      </c>
      <c r="EH31" s="89">
        <f t="shared" si="59"/>
        <v>3687000</v>
      </c>
      <c r="EI31" s="89">
        <f t="shared" si="60"/>
        <v>774576.55999999994</v>
      </c>
      <c r="EJ31" s="89">
        <f t="shared" ref="EJ31:EJ43" si="76">SUM(EH31:EI31)</f>
        <v>4461576.5599999996</v>
      </c>
      <c r="EL31" s="8">
        <v>2045</v>
      </c>
      <c r="EM31" s="6">
        <f t="shared" si="62"/>
        <v>3307000</v>
      </c>
      <c r="EN31" s="6">
        <f t="shared" si="63"/>
        <v>628601.54999999993</v>
      </c>
      <c r="EO31" s="6">
        <f t="shared" si="64"/>
        <v>3935601.55</v>
      </c>
      <c r="EQ31" s="130">
        <v>2045</v>
      </c>
      <c r="ER31" s="133">
        <f t="shared" si="65"/>
        <v>0</v>
      </c>
      <c r="ES31" s="133">
        <f t="shared" si="66"/>
        <v>0</v>
      </c>
      <c r="ET31" s="133"/>
      <c r="EV31" s="25">
        <v>2045</v>
      </c>
      <c r="EW31" s="28">
        <f t="shared" si="68"/>
        <v>380000</v>
      </c>
      <c r="EX31" s="28">
        <f t="shared" si="69"/>
        <v>145975.01</v>
      </c>
      <c r="EY31" s="28">
        <f t="shared" si="70"/>
        <v>525975.01</v>
      </c>
    </row>
    <row r="32" spans="1:155" x14ac:dyDescent="0.2">
      <c r="A32" s="3"/>
      <c r="B32" s="11">
        <v>2046</v>
      </c>
      <c r="C32" s="12"/>
      <c r="D32" s="12"/>
      <c r="E32" s="12"/>
      <c r="F32" s="6"/>
      <c r="G32" s="6"/>
      <c r="H32" s="28"/>
      <c r="I32" s="28"/>
      <c r="J32" s="6"/>
      <c r="K32" s="11">
        <v>2046</v>
      </c>
      <c r="L32" s="12"/>
      <c r="M32" s="12"/>
      <c r="N32" s="12"/>
      <c r="O32" s="6"/>
      <c r="P32" s="6"/>
      <c r="Q32" s="28"/>
      <c r="R32" s="28"/>
      <c r="S32" s="28"/>
      <c r="T32" s="11">
        <v>2046</v>
      </c>
      <c r="U32" s="12"/>
      <c r="V32" s="12"/>
      <c r="W32" s="12"/>
      <c r="X32" s="6"/>
      <c r="Y32" s="6"/>
      <c r="Z32" s="28"/>
      <c r="AA32" s="28"/>
      <c r="AB32" s="28"/>
      <c r="AC32" s="11">
        <v>2046</v>
      </c>
      <c r="AD32" s="12"/>
      <c r="AE32" s="12"/>
      <c r="AF32" s="12"/>
      <c r="AG32" s="6"/>
      <c r="AH32" s="6"/>
      <c r="AI32" s="28"/>
      <c r="AJ32" s="28"/>
      <c r="AK32" s="28"/>
      <c r="AL32" s="11">
        <v>2046</v>
      </c>
      <c r="AM32" s="2"/>
      <c r="AN32" s="2"/>
      <c r="AO32" s="12"/>
      <c r="AP32" s="133"/>
      <c r="AQ32" s="133"/>
      <c r="AR32" s="28"/>
      <c r="AS32" s="28"/>
      <c r="AT32" s="28"/>
      <c r="AU32" s="11">
        <v>2046</v>
      </c>
      <c r="AV32" s="12"/>
      <c r="AW32" s="12"/>
      <c r="AX32" s="12"/>
      <c r="AY32" s="6"/>
      <c r="AZ32" s="6"/>
      <c r="BA32" s="28"/>
      <c r="BB32" s="28"/>
      <c r="BC32" s="28"/>
      <c r="BD32" s="11">
        <v>2046</v>
      </c>
      <c r="BE32" s="2">
        <v>188000</v>
      </c>
      <c r="BF32" s="2">
        <v>21850.9</v>
      </c>
      <c r="BG32" s="12">
        <f t="shared" si="74"/>
        <v>209850.9</v>
      </c>
      <c r="BH32" s="152">
        <f t="shared" si="29"/>
        <v>188000</v>
      </c>
      <c r="BI32" s="152">
        <f t="shared" si="30"/>
        <v>21850.9</v>
      </c>
      <c r="BJ32" s="28"/>
      <c r="BK32" s="11" t="e">
        <f t="shared" si="71"/>
        <v>#REF!</v>
      </c>
      <c r="BL32" s="2">
        <v>85000</v>
      </c>
      <c r="BM32" s="2">
        <v>10019.5</v>
      </c>
      <c r="BN32" s="12">
        <f t="shared" si="75"/>
        <v>95019.5</v>
      </c>
      <c r="BO32" s="152">
        <f t="shared" si="32"/>
        <v>85000</v>
      </c>
      <c r="BP32" s="152">
        <f t="shared" si="33"/>
        <v>10019.5</v>
      </c>
      <c r="BQ32" s="28"/>
      <c r="BR32" s="11">
        <v>2046</v>
      </c>
      <c r="BS32" s="2">
        <v>496000</v>
      </c>
      <c r="BT32" s="2">
        <v>71453.600000000006</v>
      </c>
      <c r="BU32" s="12">
        <f t="shared" si="34"/>
        <v>567453.6</v>
      </c>
      <c r="BV32" s="152">
        <f t="shared" si="35"/>
        <v>496000</v>
      </c>
      <c r="BW32" s="152">
        <f t="shared" si="36"/>
        <v>71453.600000000006</v>
      </c>
      <c r="BX32" s="28"/>
      <c r="BY32" s="11">
        <v>2046</v>
      </c>
      <c r="BZ32" s="2">
        <v>220000</v>
      </c>
      <c r="CA32" s="2">
        <v>32490.5</v>
      </c>
      <c r="CB32" s="12">
        <f t="shared" si="37"/>
        <v>252490.5</v>
      </c>
      <c r="CC32" s="152">
        <f t="shared" si="38"/>
        <v>220000</v>
      </c>
      <c r="CD32" s="152">
        <f t="shared" si="39"/>
        <v>32490.5</v>
      </c>
      <c r="CE32" s="28"/>
      <c r="CF32" s="11">
        <v>2046</v>
      </c>
      <c r="CG32" s="2">
        <v>542000</v>
      </c>
      <c r="CH32" s="2">
        <v>126158.7</v>
      </c>
      <c r="CI32" s="12">
        <f t="shared" si="40"/>
        <v>668158.69999999995</v>
      </c>
      <c r="CJ32" s="152">
        <f t="shared" si="41"/>
        <v>542000</v>
      </c>
      <c r="CK32" s="152">
        <f t="shared" si="42"/>
        <v>126158.7</v>
      </c>
      <c r="CL32" s="28"/>
      <c r="CM32" s="11">
        <v>2046</v>
      </c>
      <c r="CN32" s="2">
        <v>250000</v>
      </c>
      <c r="CO32" s="2">
        <v>59242</v>
      </c>
      <c r="CP32" s="12">
        <f t="shared" si="43"/>
        <v>309242</v>
      </c>
      <c r="CQ32" s="152">
        <f t="shared" si="44"/>
        <v>250000</v>
      </c>
      <c r="CR32" s="152">
        <f t="shared" si="45"/>
        <v>59242</v>
      </c>
      <c r="CS32" s="28"/>
      <c r="CT32" s="11">
        <v>2046</v>
      </c>
      <c r="CU32" s="2">
        <v>344000</v>
      </c>
      <c r="CV32" s="2">
        <v>39878.6</v>
      </c>
      <c r="CW32" s="12">
        <f t="shared" si="46"/>
        <v>383878.6</v>
      </c>
      <c r="CX32" s="152">
        <f t="shared" si="47"/>
        <v>344000</v>
      </c>
      <c r="CY32" s="152">
        <f t="shared" si="48"/>
        <v>39878.6</v>
      </c>
      <c r="CZ32" s="28"/>
      <c r="DA32" s="11">
        <v>2046</v>
      </c>
      <c r="DB32" s="2">
        <v>175000</v>
      </c>
      <c r="DC32" s="2">
        <v>22093.5</v>
      </c>
      <c r="DD32" s="12">
        <f t="shared" si="49"/>
        <v>197093.5</v>
      </c>
      <c r="DE32" s="152">
        <f t="shared" si="50"/>
        <v>175000</v>
      </c>
      <c r="DF32" s="152">
        <f t="shared" si="51"/>
        <v>22093.5</v>
      </c>
      <c r="DG32" s="28"/>
      <c r="DH32" s="11">
        <v>2046</v>
      </c>
      <c r="DI32" s="2">
        <v>100000</v>
      </c>
      <c r="DJ32" s="2"/>
      <c r="DK32" s="12">
        <f t="shared" si="52"/>
        <v>100000</v>
      </c>
      <c r="DL32" s="152">
        <f t="shared" si="53"/>
        <v>100000</v>
      </c>
      <c r="DM32" s="152">
        <f t="shared" si="54"/>
        <v>0</v>
      </c>
      <c r="DN32" s="28"/>
      <c r="DO32" s="11">
        <v>2046</v>
      </c>
      <c r="DP32" s="2">
        <v>435000</v>
      </c>
      <c r="DQ32" s="2">
        <v>54679</v>
      </c>
      <c r="DR32" s="12">
        <f t="shared" si="55"/>
        <v>489679</v>
      </c>
      <c r="DS32" s="152">
        <f t="shared" si="56"/>
        <v>435000</v>
      </c>
      <c r="DT32" s="152">
        <f t="shared" si="57"/>
        <v>54679</v>
      </c>
      <c r="DU32" s="28"/>
      <c r="DV32" s="11">
        <v>2046</v>
      </c>
      <c r="DW32" s="2">
        <v>860000</v>
      </c>
      <c r="DX32" s="2">
        <v>230468.76</v>
      </c>
      <c r="DY32" s="12">
        <f t="shared" si="58"/>
        <v>1090468.76</v>
      </c>
      <c r="DZ32" s="156">
        <v>565000</v>
      </c>
      <c r="EA32" s="157">
        <v>98793.75</v>
      </c>
      <c r="EB32" s="157">
        <f t="shared" si="72"/>
        <v>663793.75</v>
      </c>
      <c r="EC32" s="158">
        <v>295000</v>
      </c>
      <c r="ED32" s="28">
        <v>131675</v>
      </c>
      <c r="EE32" s="28">
        <f t="shared" si="73"/>
        <v>426675</v>
      </c>
      <c r="EF32" s="28"/>
      <c r="EG32" s="86">
        <v>2046</v>
      </c>
      <c r="EH32" s="89">
        <f t="shared" si="59"/>
        <v>3695000</v>
      </c>
      <c r="EI32" s="89">
        <f t="shared" si="60"/>
        <v>668335.06000000006</v>
      </c>
      <c r="EJ32" s="89">
        <f t="shared" si="76"/>
        <v>4363335.0600000005</v>
      </c>
      <c r="EL32" s="8">
        <v>2046</v>
      </c>
      <c r="EM32" s="6">
        <f t="shared" si="62"/>
        <v>3400000</v>
      </c>
      <c r="EN32" s="6">
        <f t="shared" si="63"/>
        <v>536660.05000000005</v>
      </c>
      <c r="EO32" s="6">
        <f t="shared" si="64"/>
        <v>3936660.05</v>
      </c>
      <c r="EQ32" s="130">
        <v>2046</v>
      </c>
      <c r="ER32" s="133"/>
      <c r="ES32" s="133"/>
      <c r="ET32" s="133"/>
      <c r="EV32" s="25">
        <v>2046</v>
      </c>
      <c r="EW32" s="28">
        <f t="shared" si="68"/>
        <v>295000</v>
      </c>
      <c r="EX32" s="28">
        <f t="shared" si="69"/>
        <v>131675.01</v>
      </c>
      <c r="EY32" s="28">
        <f t="shared" si="70"/>
        <v>426675.01</v>
      </c>
    </row>
    <row r="33" spans="1:155" x14ac:dyDescent="0.2">
      <c r="A33" s="3"/>
      <c r="B33" s="11">
        <v>2047</v>
      </c>
      <c r="C33" s="12"/>
      <c r="D33" s="12"/>
      <c r="E33" s="12"/>
      <c r="F33" s="6"/>
      <c r="G33" s="6"/>
      <c r="H33" s="28"/>
      <c r="I33" s="28"/>
      <c r="J33" s="6"/>
      <c r="K33" s="11">
        <v>2047</v>
      </c>
      <c r="L33" s="12"/>
      <c r="M33" s="12"/>
      <c r="N33" s="12"/>
      <c r="O33" s="6"/>
      <c r="P33" s="6"/>
      <c r="Q33" s="28"/>
      <c r="R33" s="28"/>
      <c r="S33" s="28"/>
      <c r="T33" s="11">
        <v>2047</v>
      </c>
      <c r="U33" s="12"/>
      <c r="V33" s="12"/>
      <c r="W33" s="12"/>
      <c r="X33" s="6"/>
      <c r="Y33" s="6"/>
      <c r="Z33" s="28"/>
      <c r="AA33" s="28"/>
      <c r="AB33" s="28"/>
      <c r="AC33" s="11">
        <v>2047</v>
      </c>
      <c r="AD33" s="12"/>
      <c r="AE33" s="12"/>
      <c r="AF33" s="12"/>
      <c r="AG33" s="6"/>
      <c r="AH33" s="6"/>
      <c r="AI33" s="28"/>
      <c r="AJ33" s="28"/>
      <c r="AK33" s="28"/>
      <c r="AL33" s="11">
        <v>2047</v>
      </c>
      <c r="AM33" s="2"/>
      <c r="AN33" s="2"/>
      <c r="AO33" s="12"/>
      <c r="AP33" s="133"/>
      <c r="AQ33" s="133"/>
      <c r="AR33" s="28"/>
      <c r="AS33" s="28"/>
      <c r="AT33" s="28"/>
      <c r="AU33" s="11">
        <v>2047</v>
      </c>
      <c r="AV33" s="12"/>
      <c r="AW33" s="12"/>
      <c r="AX33" s="12"/>
      <c r="AY33" s="6"/>
      <c r="AZ33" s="6"/>
      <c r="BA33" s="28"/>
      <c r="BB33" s="28"/>
      <c r="BC33" s="28"/>
      <c r="BD33" s="11">
        <v>2047</v>
      </c>
      <c r="BE33" s="2">
        <v>192000</v>
      </c>
      <c r="BF33" s="2">
        <v>17790.099999999999</v>
      </c>
      <c r="BG33" s="12">
        <f t="shared" si="74"/>
        <v>209790.1</v>
      </c>
      <c r="BH33" s="152">
        <f t="shared" si="29"/>
        <v>192000</v>
      </c>
      <c r="BI33" s="152">
        <f t="shared" si="30"/>
        <v>17790.099999999999</v>
      </c>
      <c r="BJ33" s="28"/>
      <c r="BK33" s="11" t="e">
        <f t="shared" si="71"/>
        <v>#REF!</v>
      </c>
      <c r="BL33" s="2">
        <v>85000</v>
      </c>
      <c r="BM33" s="2">
        <v>8141</v>
      </c>
      <c r="BN33" s="12">
        <f t="shared" si="75"/>
        <v>93141</v>
      </c>
      <c r="BO33" s="152">
        <f t="shared" si="32"/>
        <v>85000</v>
      </c>
      <c r="BP33" s="152">
        <f t="shared" si="33"/>
        <v>8141</v>
      </c>
      <c r="BQ33" s="28"/>
      <c r="BR33" s="11">
        <v>2047</v>
      </c>
      <c r="BS33" s="2">
        <v>507000</v>
      </c>
      <c r="BT33" s="2">
        <v>60640.800000000003</v>
      </c>
      <c r="BU33" s="12">
        <f t="shared" si="34"/>
        <v>567640.80000000005</v>
      </c>
      <c r="BV33" s="152">
        <f t="shared" si="35"/>
        <v>507000</v>
      </c>
      <c r="BW33" s="152">
        <f t="shared" si="36"/>
        <v>60640.800000000003</v>
      </c>
      <c r="BX33" s="28"/>
      <c r="BY33" s="11">
        <v>2047</v>
      </c>
      <c r="BZ33" s="2">
        <v>225000</v>
      </c>
      <c r="CA33" s="2">
        <v>27584.5</v>
      </c>
      <c r="CB33" s="12">
        <f t="shared" si="37"/>
        <v>252584.5</v>
      </c>
      <c r="CC33" s="152">
        <f t="shared" si="38"/>
        <v>225000</v>
      </c>
      <c r="CD33" s="152">
        <f t="shared" si="39"/>
        <v>27584.5</v>
      </c>
      <c r="CE33" s="28"/>
      <c r="CF33" s="11">
        <v>2047</v>
      </c>
      <c r="CG33" s="2">
        <v>558000</v>
      </c>
      <c r="CH33" s="2">
        <v>110169.7</v>
      </c>
      <c r="CI33" s="12">
        <f t="shared" si="40"/>
        <v>668169.69999999995</v>
      </c>
      <c r="CJ33" s="152">
        <f t="shared" si="41"/>
        <v>558000</v>
      </c>
      <c r="CK33" s="152">
        <f t="shared" si="42"/>
        <v>110169.7</v>
      </c>
      <c r="CL33" s="28"/>
      <c r="CM33" s="11">
        <v>2047</v>
      </c>
      <c r="CN33" s="2">
        <v>260000</v>
      </c>
      <c r="CO33" s="2">
        <v>51742</v>
      </c>
      <c r="CP33" s="12">
        <f t="shared" si="43"/>
        <v>311742</v>
      </c>
      <c r="CQ33" s="152">
        <f t="shared" si="44"/>
        <v>260000</v>
      </c>
      <c r="CR33" s="152">
        <f t="shared" si="45"/>
        <v>51742</v>
      </c>
      <c r="CS33" s="28"/>
      <c r="CT33" s="11">
        <v>2047</v>
      </c>
      <c r="CU33" s="2">
        <v>354000</v>
      </c>
      <c r="CV33" s="2">
        <v>30453</v>
      </c>
      <c r="CW33" s="12">
        <f t="shared" si="46"/>
        <v>384453</v>
      </c>
      <c r="CX33" s="152">
        <f t="shared" si="47"/>
        <v>354000</v>
      </c>
      <c r="CY33" s="152">
        <f t="shared" si="48"/>
        <v>30453</v>
      </c>
      <c r="CZ33" s="28"/>
      <c r="DA33" s="11">
        <v>2047</v>
      </c>
      <c r="DB33" s="2">
        <v>180000</v>
      </c>
      <c r="DC33" s="2">
        <v>16913.5</v>
      </c>
      <c r="DD33" s="12">
        <f t="shared" si="49"/>
        <v>196913.5</v>
      </c>
      <c r="DE33" s="152">
        <f t="shared" si="50"/>
        <v>180000</v>
      </c>
      <c r="DF33" s="152">
        <f t="shared" si="51"/>
        <v>16913.5</v>
      </c>
      <c r="DG33" s="28"/>
      <c r="DH33" s="11">
        <v>2047</v>
      </c>
      <c r="DI33" s="2">
        <v>100000</v>
      </c>
      <c r="DJ33" s="2"/>
      <c r="DK33" s="12">
        <f t="shared" si="52"/>
        <v>100000</v>
      </c>
      <c r="DL33" s="152">
        <f t="shared" si="53"/>
        <v>100000</v>
      </c>
      <c r="DM33" s="152">
        <f t="shared" si="54"/>
        <v>0</v>
      </c>
      <c r="DN33" s="28"/>
      <c r="DO33" s="11">
        <v>2047</v>
      </c>
      <c r="DP33" s="2">
        <v>450000</v>
      </c>
      <c r="DQ33" s="2">
        <v>41846.5</v>
      </c>
      <c r="DR33" s="12">
        <f t="shared" si="55"/>
        <v>491846.5</v>
      </c>
      <c r="DS33" s="152">
        <f t="shared" si="56"/>
        <v>450000</v>
      </c>
      <c r="DT33" s="152">
        <f t="shared" si="57"/>
        <v>41846.5</v>
      </c>
      <c r="DU33" s="28"/>
      <c r="DV33" s="11">
        <v>2047</v>
      </c>
      <c r="DW33" s="2">
        <v>895000</v>
      </c>
      <c r="DX33" s="2">
        <v>194993.76</v>
      </c>
      <c r="DY33" s="12">
        <f t="shared" si="58"/>
        <v>1089993.76</v>
      </c>
      <c r="DZ33" s="156">
        <v>590000</v>
      </c>
      <c r="EA33" s="157">
        <v>75487.5</v>
      </c>
      <c r="EB33" s="157">
        <f t="shared" si="72"/>
        <v>665487.5</v>
      </c>
      <c r="EC33" s="158">
        <v>305000</v>
      </c>
      <c r="ED33" s="28">
        <v>119506.26</v>
      </c>
      <c r="EE33" s="28">
        <f t="shared" si="73"/>
        <v>424506.26</v>
      </c>
      <c r="EF33" s="28"/>
      <c r="EG33" s="86">
        <v>2047</v>
      </c>
      <c r="EH33" s="89">
        <f t="shared" si="59"/>
        <v>3806000</v>
      </c>
      <c r="EI33" s="89">
        <f t="shared" si="60"/>
        <v>560274.86</v>
      </c>
      <c r="EJ33" s="89">
        <f t="shared" si="76"/>
        <v>4366274.8600000003</v>
      </c>
      <c r="EL33" s="8">
        <v>2047</v>
      </c>
      <c r="EM33" s="6">
        <f t="shared" si="62"/>
        <v>3501000</v>
      </c>
      <c r="EN33" s="6">
        <f t="shared" si="63"/>
        <v>440768.6</v>
      </c>
      <c r="EO33" s="6">
        <f t="shared" si="64"/>
        <v>3941768.6</v>
      </c>
      <c r="EQ33" s="130">
        <v>2047</v>
      </c>
      <c r="ER33" s="133"/>
      <c r="ES33" s="133"/>
      <c r="ET33" s="133"/>
      <c r="EV33" s="25">
        <v>2047</v>
      </c>
      <c r="EW33" s="28">
        <f t="shared" si="68"/>
        <v>305000</v>
      </c>
      <c r="EX33" s="28">
        <f t="shared" si="69"/>
        <v>119506.26000000001</v>
      </c>
      <c r="EY33" s="28">
        <f t="shared" si="70"/>
        <v>424506.26</v>
      </c>
    </row>
    <row r="34" spans="1:155" x14ac:dyDescent="0.2">
      <c r="A34" s="3"/>
      <c r="B34" s="11">
        <v>2048</v>
      </c>
      <c r="C34" s="12"/>
      <c r="D34" s="12"/>
      <c r="E34" s="12"/>
      <c r="F34" s="6"/>
      <c r="G34" s="6"/>
      <c r="H34" s="28"/>
      <c r="I34" s="28"/>
      <c r="J34" s="6"/>
      <c r="K34" s="11">
        <v>2048</v>
      </c>
      <c r="L34" s="12"/>
      <c r="M34" s="12"/>
      <c r="N34" s="12"/>
      <c r="O34" s="6"/>
      <c r="P34" s="6"/>
      <c r="Q34" s="28"/>
      <c r="R34" s="28"/>
      <c r="S34" s="28"/>
      <c r="T34" s="11">
        <v>2048</v>
      </c>
      <c r="U34" s="12"/>
      <c r="V34" s="12"/>
      <c r="W34" s="12"/>
      <c r="X34" s="6"/>
      <c r="Y34" s="6"/>
      <c r="Z34" s="28"/>
      <c r="AA34" s="28"/>
      <c r="AB34" s="28"/>
      <c r="AC34" s="11">
        <v>2048</v>
      </c>
      <c r="AD34" s="12"/>
      <c r="AE34" s="12"/>
      <c r="AF34" s="12"/>
      <c r="AG34" s="6"/>
      <c r="AH34" s="6"/>
      <c r="AI34" s="28"/>
      <c r="AJ34" s="28"/>
      <c r="AK34" s="28"/>
      <c r="AL34" s="11">
        <v>2048</v>
      </c>
      <c r="AM34" s="2"/>
      <c r="AN34" s="2"/>
      <c r="AO34" s="12"/>
      <c r="AP34" s="133"/>
      <c r="AQ34" s="133"/>
      <c r="AR34" s="28"/>
      <c r="AS34" s="28"/>
      <c r="AT34" s="28"/>
      <c r="AU34" s="11">
        <v>2048</v>
      </c>
      <c r="AV34" s="12"/>
      <c r="AW34" s="12"/>
      <c r="AX34" s="12"/>
      <c r="AY34" s="6"/>
      <c r="AZ34" s="6"/>
      <c r="BA34" s="28"/>
      <c r="BB34" s="28"/>
      <c r="BC34" s="28"/>
      <c r="BD34" s="11">
        <v>2048</v>
      </c>
      <c r="BE34" s="2">
        <v>196000</v>
      </c>
      <c r="BF34" s="2">
        <v>13585.3</v>
      </c>
      <c r="BG34" s="12">
        <f t="shared" si="74"/>
        <v>209585.3</v>
      </c>
      <c r="BH34" s="152">
        <f t="shared" si="29"/>
        <v>196000</v>
      </c>
      <c r="BI34" s="152">
        <f t="shared" si="30"/>
        <v>13585.3</v>
      </c>
      <c r="BJ34" s="28"/>
      <c r="BK34" s="11" t="e">
        <f t="shared" si="71"/>
        <v>#REF!</v>
      </c>
      <c r="BL34" s="2">
        <v>90000</v>
      </c>
      <c r="BM34" s="2">
        <v>6237</v>
      </c>
      <c r="BN34" s="12">
        <f t="shared" si="75"/>
        <v>96237</v>
      </c>
      <c r="BO34" s="152">
        <f t="shared" si="32"/>
        <v>90000</v>
      </c>
      <c r="BP34" s="152">
        <f t="shared" si="33"/>
        <v>6237</v>
      </c>
      <c r="BQ34" s="28"/>
      <c r="BR34" s="11">
        <v>2048</v>
      </c>
      <c r="BS34" s="2">
        <v>518000</v>
      </c>
      <c r="BT34" s="2">
        <v>49385.4</v>
      </c>
      <c r="BU34" s="12">
        <f t="shared" si="34"/>
        <v>567385.4</v>
      </c>
      <c r="BV34" s="152">
        <f t="shared" si="35"/>
        <v>518000</v>
      </c>
      <c r="BW34" s="152">
        <f t="shared" si="36"/>
        <v>49385.4</v>
      </c>
      <c r="BX34" s="28"/>
      <c r="BY34" s="11">
        <v>2048</v>
      </c>
      <c r="BZ34" s="2">
        <v>230000</v>
      </c>
      <c r="CA34" s="2">
        <v>22477</v>
      </c>
      <c r="CB34" s="12">
        <f t="shared" si="37"/>
        <v>252477</v>
      </c>
      <c r="CC34" s="152">
        <f t="shared" si="38"/>
        <v>230000</v>
      </c>
      <c r="CD34" s="152">
        <f t="shared" si="39"/>
        <v>22477</v>
      </c>
      <c r="CE34" s="28"/>
      <c r="CF34" s="11">
        <v>2048</v>
      </c>
      <c r="CG34" s="2">
        <v>575000</v>
      </c>
      <c r="CH34" s="2">
        <v>93485.5</v>
      </c>
      <c r="CI34" s="12">
        <f t="shared" si="40"/>
        <v>668485.5</v>
      </c>
      <c r="CJ34" s="152">
        <f t="shared" si="41"/>
        <v>575000</v>
      </c>
      <c r="CK34" s="152">
        <f t="shared" si="42"/>
        <v>93485.5</v>
      </c>
      <c r="CL34" s="28"/>
      <c r="CM34" s="11">
        <v>2048</v>
      </c>
      <c r="CN34" s="2">
        <v>265000</v>
      </c>
      <c r="CO34" s="2">
        <v>43838</v>
      </c>
      <c r="CP34" s="12">
        <f t="shared" si="43"/>
        <v>308838</v>
      </c>
      <c r="CQ34" s="152">
        <f t="shared" si="44"/>
        <v>265000</v>
      </c>
      <c r="CR34" s="152">
        <f t="shared" si="45"/>
        <v>43838</v>
      </c>
      <c r="CS34" s="28"/>
      <c r="CT34" s="11">
        <v>2048</v>
      </c>
      <c r="CU34" s="2">
        <v>363000</v>
      </c>
      <c r="CV34" s="2">
        <v>20682.599999999999</v>
      </c>
      <c r="CW34" s="12">
        <f t="shared" si="46"/>
        <v>383682.6</v>
      </c>
      <c r="CX34" s="152">
        <f t="shared" si="47"/>
        <v>363000</v>
      </c>
      <c r="CY34" s="152">
        <f t="shared" si="48"/>
        <v>20682.599999999999</v>
      </c>
      <c r="CZ34" s="28"/>
      <c r="DA34" s="11">
        <v>2048</v>
      </c>
      <c r="DB34" s="2">
        <v>185000</v>
      </c>
      <c r="DC34" s="2">
        <v>11513.5</v>
      </c>
      <c r="DD34" s="12">
        <f t="shared" si="49"/>
        <v>196513.5</v>
      </c>
      <c r="DE34" s="152">
        <f t="shared" si="50"/>
        <v>185000</v>
      </c>
      <c r="DF34" s="152">
        <f t="shared" si="51"/>
        <v>11513.5</v>
      </c>
      <c r="DG34" s="28"/>
      <c r="DH34" s="11">
        <v>2048</v>
      </c>
      <c r="DI34" s="2">
        <v>100000</v>
      </c>
      <c r="DJ34" s="2"/>
      <c r="DK34" s="12">
        <f t="shared" si="52"/>
        <v>100000</v>
      </c>
      <c r="DL34" s="152">
        <f t="shared" si="53"/>
        <v>100000</v>
      </c>
      <c r="DM34" s="152">
        <f t="shared" si="54"/>
        <v>0</v>
      </c>
      <c r="DN34" s="28"/>
      <c r="DO34" s="11">
        <v>2048</v>
      </c>
      <c r="DP34" s="2">
        <v>465000</v>
      </c>
      <c r="DQ34" s="2">
        <v>28436.5</v>
      </c>
      <c r="DR34" s="12">
        <f t="shared" si="55"/>
        <v>493436.5</v>
      </c>
      <c r="DS34" s="152">
        <f t="shared" si="56"/>
        <v>465000</v>
      </c>
      <c r="DT34" s="152">
        <f t="shared" si="57"/>
        <v>28436.5</v>
      </c>
      <c r="DU34" s="28"/>
      <c r="DV34" s="11">
        <v>2048</v>
      </c>
      <c r="DW34" s="2">
        <v>930000</v>
      </c>
      <c r="DX34" s="2">
        <v>158075</v>
      </c>
      <c r="DY34" s="12">
        <f t="shared" si="58"/>
        <v>1088075</v>
      </c>
      <c r="DZ34" s="156">
        <v>610000</v>
      </c>
      <c r="EA34" s="157">
        <v>51150</v>
      </c>
      <c r="EB34" s="157">
        <f t="shared" si="72"/>
        <v>661150</v>
      </c>
      <c r="EC34" s="158">
        <v>320000</v>
      </c>
      <c r="ED34" s="28">
        <v>106925</v>
      </c>
      <c r="EE34" s="28">
        <f t="shared" si="73"/>
        <v>426925</v>
      </c>
      <c r="EF34" s="28"/>
      <c r="EG34" s="86">
        <v>2048</v>
      </c>
      <c r="EH34" s="89">
        <f t="shared" si="59"/>
        <v>3917000</v>
      </c>
      <c r="EI34" s="89">
        <f t="shared" si="60"/>
        <v>447715.80000000005</v>
      </c>
      <c r="EJ34" s="89">
        <f t="shared" si="76"/>
        <v>4364715.8</v>
      </c>
      <c r="EL34" s="8">
        <v>2048</v>
      </c>
      <c r="EM34" s="6">
        <f t="shared" si="62"/>
        <v>3597000</v>
      </c>
      <c r="EN34" s="6">
        <f t="shared" si="63"/>
        <v>340790.80000000005</v>
      </c>
      <c r="EO34" s="6">
        <f t="shared" si="64"/>
        <v>3937790.8</v>
      </c>
      <c r="EQ34" s="130">
        <v>2048</v>
      </c>
      <c r="ER34" s="133"/>
      <c r="ES34" s="133"/>
      <c r="ET34" s="133"/>
      <c r="EV34" s="25">
        <v>2048</v>
      </c>
      <c r="EW34" s="28">
        <f t="shared" si="68"/>
        <v>320000</v>
      </c>
      <c r="EX34" s="28">
        <f t="shared" si="69"/>
        <v>106925</v>
      </c>
      <c r="EY34" s="28">
        <f t="shared" si="70"/>
        <v>426925</v>
      </c>
    </row>
    <row r="35" spans="1:155" x14ac:dyDescent="0.2">
      <c r="A35" s="3"/>
      <c r="B35" s="11">
        <v>2049</v>
      </c>
      <c r="C35" s="12"/>
      <c r="D35" s="12"/>
      <c r="E35" s="12"/>
      <c r="F35" s="6"/>
      <c r="G35" s="6"/>
      <c r="H35" s="28"/>
      <c r="I35" s="28"/>
      <c r="J35" s="6"/>
      <c r="K35" s="11">
        <v>2049</v>
      </c>
      <c r="L35" s="12"/>
      <c r="M35" s="12"/>
      <c r="N35" s="12"/>
      <c r="O35" s="6"/>
      <c r="P35" s="6"/>
      <c r="Q35" s="28"/>
      <c r="R35" s="28"/>
      <c r="S35" s="28"/>
      <c r="T35" s="11">
        <v>2049</v>
      </c>
      <c r="U35" s="12"/>
      <c r="V35" s="12"/>
      <c r="W35" s="12"/>
      <c r="X35" s="6"/>
      <c r="Y35" s="6"/>
      <c r="Z35" s="28"/>
      <c r="AA35" s="28"/>
      <c r="AB35" s="28"/>
      <c r="AC35" s="11">
        <v>2049</v>
      </c>
      <c r="AD35" s="12"/>
      <c r="AE35" s="12"/>
      <c r="AF35" s="12"/>
      <c r="AG35" s="6"/>
      <c r="AH35" s="6"/>
      <c r="AI35" s="28"/>
      <c r="AJ35" s="28"/>
      <c r="AK35" s="28"/>
      <c r="AL35" s="11">
        <v>2049</v>
      </c>
      <c r="AM35" s="2"/>
      <c r="AN35" s="2"/>
      <c r="AO35" s="12"/>
      <c r="AP35" s="133"/>
      <c r="AQ35" s="133"/>
      <c r="AR35" s="28"/>
      <c r="AS35" s="28"/>
      <c r="AT35" s="28"/>
      <c r="AU35" s="11">
        <v>2049</v>
      </c>
      <c r="AV35" s="12"/>
      <c r="AW35" s="12"/>
      <c r="AX35" s="12"/>
      <c r="AY35" s="6"/>
      <c r="AZ35" s="6"/>
      <c r="BA35" s="28"/>
      <c r="BB35" s="28"/>
      <c r="BC35" s="28"/>
      <c r="BD35" s="11">
        <v>2049</v>
      </c>
      <c r="BE35" s="2">
        <v>200000</v>
      </c>
      <c r="BF35" s="2">
        <v>9214.5</v>
      </c>
      <c r="BG35" s="12">
        <f t="shared" si="74"/>
        <v>209214.5</v>
      </c>
      <c r="BH35" s="152">
        <f t="shared" si="29"/>
        <v>200000</v>
      </c>
      <c r="BI35" s="152">
        <f t="shared" si="30"/>
        <v>9214.5</v>
      </c>
      <c r="BJ35" s="28"/>
      <c r="BK35" s="11" t="e">
        <f t="shared" si="71"/>
        <v>#REF!</v>
      </c>
      <c r="BL35" s="2">
        <v>90000</v>
      </c>
      <c r="BM35" s="2">
        <v>4185</v>
      </c>
      <c r="BN35" s="12">
        <f t="shared" si="75"/>
        <v>94185</v>
      </c>
      <c r="BO35" s="152">
        <f t="shared" si="32"/>
        <v>90000</v>
      </c>
      <c r="BP35" s="152">
        <f t="shared" si="33"/>
        <v>4185</v>
      </c>
      <c r="BQ35" s="28"/>
      <c r="BR35" s="11">
        <v>2049</v>
      </c>
      <c r="BS35" s="2">
        <v>530000</v>
      </c>
      <c r="BT35" s="2">
        <v>37730.400000000001</v>
      </c>
      <c r="BU35" s="12">
        <f t="shared" si="34"/>
        <v>567730.4</v>
      </c>
      <c r="BV35" s="152">
        <f t="shared" si="35"/>
        <v>530000</v>
      </c>
      <c r="BW35" s="152">
        <f t="shared" si="36"/>
        <v>37730.400000000001</v>
      </c>
      <c r="BX35" s="28"/>
      <c r="BY35" s="11">
        <v>2049</v>
      </c>
      <c r="BZ35" s="2">
        <v>235000</v>
      </c>
      <c r="CA35" s="2">
        <v>17187</v>
      </c>
      <c r="CB35" s="12">
        <f t="shared" si="37"/>
        <v>252187</v>
      </c>
      <c r="CC35" s="152">
        <f t="shared" si="38"/>
        <v>235000</v>
      </c>
      <c r="CD35" s="152">
        <f t="shared" si="39"/>
        <v>17187</v>
      </c>
      <c r="CE35" s="28"/>
      <c r="CF35" s="11">
        <v>2049</v>
      </c>
      <c r="CG35" s="2">
        <v>593000</v>
      </c>
      <c r="CH35" s="2">
        <v>76120.5</v>
      </c>
      <c r="CI35" s="12">
        <f t="shared" si="40"/>
        <v>669120.5</v>
      </c>
      <c r="CJ35" s="152">
        <f t="shared" si="41"/>
        <v>593000</v>
      </c>
      <c r="CK35" s="152">
        <f t="shared" si="42"/>
        <v>76120.5</v>
      </c>
      <c r="CL35" s="28"/>
      <c r="CM35" s="11">
        <v>2049</v>
      </c>
      <c r="CN35" s="2">
        <v>275000</v>
      </c>
      <c r="CO35" s="2">
        <v>35702.5</v>
      </c>
      <c r="CP35" s="12">
        <f t="shared" si="43"/>
        <v>310702.5</v>
      </c>
      <c r="CQ35" s="152">
        <f t="shared" si="44"/>
        <v>275000</v>
      </c>
      <c r="CR35" s="152">
        <f t="shared" si="45"/>
        <v>35702.5</v>
      </c>
      <c r="CS35" s="28"/>
      <c r="CT35" s="11">
        <v>2049</v>
      </c>
      <c r="CU35" s="2">
        <v>373000</v>
      </c>
      <c r="CV35" s="2">
        <v>10518.6</v>
      </c>
      <c r="CW35" s="12">
        <f t="shared" si="46"/>
        <v>383518.6</v>
      </c>
      <c r="CX35" s="152">
        <f t="shared" si="47"/>
        <v>373000</v>
      </c>
      <c r="CY35" s="152">
        <f t="shared" si="48"/>
        <v>10518.6</v>
      </c>
      <c r="CZ35" s="28"/>
      <c r="DA35" s="11">
        <v>2049</v>
      </c>
      <c r="DB35" s="2">
        <v>190000</v>
      </c>
      <c r="DC35" s="2">
        <v>5871</v>
      </c>
      <c r="DD35" s="12">
        <f t="shared" si="49"/>
        <v>195871</v>
      </c>
      <c r="DE35" s="152">
        <f t="shared" si="50"/>
        <v>190000</v>
      </c>
      <c r="DF35" s="152">
        <f t="shared" si="51"/>
        <v>5871</v>
      </c>
      <c r="DG35" s="28"/>
      <c r="DH35" s="11">
        <v>2049</v>
      </c>
      <c r="DI35" s="2">
        <v>105000</v>
      </c>
      <c r="DJ35" s="2"/>
      <c r="DK35" s="12">
        <f t="shared" si="52"/>
        <v>105000</v>
      </c>
      <c r="DL35" s="152">
        <f t="shared" si="53"/>
        <v>105000</v>
      </c>
      <c r="DM35" s="152">
        <f t="shared" si="54"/>
        <v>0</v>
      </c>
      <c r="DN35" s="28"/>
      <c r="DO35" s="11">
        <v>2049</v>
      </c>
      <c r="DP35" s="2">
        <v>475000</v>
      </c>
      <c r="DQ35" s="2">
        <v>14440</v>
      </c>
      <c r="DR35" s="12">
        <f t="shared" si="55"/>
        <v>489440</v>
      </c>
      <c r="DS35" s="152">
        <f t="shared" si="56"/>
        <v>475000</v>
      </c>
      <c r="DT35" s="152">
        <f t="shared" si="57"/>
        <v>14440</v>
      </c>
      <c r="DU35" s="28"/>
      <c r="DV35" s="11">
        <v>2049</v>
      </c>
      <c r="DW35" s="2">
        <v>960000</v>
      </c>
      <c r="DX35" s="2">
        <v>119712.5</v>
      </c>
      <c r="DY35" s="12">
        <f t="shared" si="58"/>
        <v>1079712.5</v>
      </c>
      <c r="DZ35" s="156">
        <v>630000</v>
      </c>
      <c r="EA35" s="157">
        <v>25987.5</v>
      </c>
      <c r="EB35" s="157">
        <f t="shared" si="72"/>
        <v>655987.5</v>
      </c>
      <c r="EC35" s="158">
        <v>330000</v>
      </c>
      <c r="ED35" s="28">
        <v>93725</v>
      </c>
      <c r="EE35" s="28">
        <f t="shared" si="73"/>
        <v>423725</v>
      </c>
      <c r="EF35" s="28"/>
      <c r="EG35" s="86">
        <v>2049</v>
      </c>
      <c r="EH35" s="89">
        <f t="shared" si="59"/>
        <v>4026000</v>
      </c>
      <c r="EI35" s="89">
        <f t="shared" si="60"/>
        <v>330682</v>
      </c>
      <c r="EJ35" s="89">
        <f t="shared" si="76"/>
        <v>4356682</v>
      </c>
      <c r="EL35" s="8">
        <v>2049</v>
      </c>
      <c r="EM35" s="6">
        <f t="shared" si="62"/>
        <v>3696000</v>
      </c>
      <c r="EN35" s="6">
        <f t="shared" si="63"/>
        <v>236957</v>
      </c>
      <c r="EO35" s="6">
        <f t="shared" si="64"/>
        <v>3932957</v>
      </c>
      <c r="EQ35" s="130">
        <v>2049</v>
      </c>
      <c r="ER35" s="133"/>
      <c r="ES35" s="133"/>
      <c r="ET35" s="133"/>
      <c r="EV35" s="25">
        <v>2049</v>
      </c>
      <c r="EW35" s="28">
        <f t="shared" si="68"/>
        <v>330000</v>
      </c>
      <c r="EX35" s="28">
        <f t="shared" si="69"/>
        <v>93725</v>
      </c>
      <c r="EY35" s="28">
        <f t="shared" si="70"/>
        <v>423725</v>
      </c>
    </row>
    <row r="36" spans="1:155" x14ac:dyDescent="0.2">
      <c r="A36" s="3"/>
      <c r="B36" s="11">
        <v>2050</v>
      </c>
      <c r="C36" s="12"/>
      <c r="D36" s="12"/>
      <c r="E36" s="12"/>
      <c r="F36" s="6"/>
      <c r="G36" s="6"/>
      <c r="H36" s="28"/>
      <c r="I36" s="28"/>
      <c r="J36" s="6"/>
      <c r="K36" s="11">
        <v>2050</v>
      </c>
      <c r="L36" s="12"/>
      <c r="M36" s="12"/>
      <c r="N36" s="12"/>
      <c r="O36" s="6"/>
      <c r="P36" s="6"/>
      <c r="Q36" s="28"/>
      <c r="R36" s="28"/>
      <c r="S36" s="28"/>
      <c r="T36" s="11">
        <v>2050</v>
      </c>
      <c r="U36" s="12"/>
      <c r="V36" s="12"/>
      <c r="W36" s="12"/>
      <c r="X36" s="6"/>
      <c r="Y36" s="6"/>
      <c r="Z36" s="28"/>
      <c r="AA36" s="28"/>
      <c r="AB36" s="28"/>
      <c r="AC36" s="11">
        <v>2050</v>
      </c>
      <c r="AD36" s="12"/>
      <c r="AE36" s="12"/>
      <c r="AF36" s="12"/>
      <c r="AG36" s="6"/>
      <c r="AH36" s="6"/>
      <c r="AI36" s="28"/>
      <c r="AJ36" s="28"/>
      <c r="AK36" s="28"/>
      <c r="AL36" s="11">
        <v>2050</v>
      </c>
      <c r="AM36" s="2"/>
      <c r="AN36" s="2"/>
      <c r="AO36" s="12"/>
      <c r="AP36" s="133"/>
      <c r="AQ36" s="133"/>
      <c r="AR36" s="28"/>
      <c r="AS36" s="28"/>
      <c r="AT36" s="28"/>
      <c r="AU36" s="11">
        <v>2050</v>
      </c>
      <c r="AV36" s="12"/>
      <c r="AW36" s="12"/>
      <c r="AX36" s="12"/>
      <c r="AY36" s="6"/>
      <c r="AZ36" s="6"/>
      <c r="BA36" s="28"/>
      <c r="BB36" s="28"/>
      <c r="BC36" s="28"/>
      <c r="BD36" s="11">
        <v>2050</v>
      </c>
      <c r="BE36" s="2">
        <v>205000</v>
      </c>
      <c r="BF36" s="2">
        <v>4694.5</v>
      </c>
      <c r="BG36" s="12">
        <f t="shared" si="74"/>
        <v>209694.5</v>
      </c>
      <c r="BH36" s="152">
        <f t="shared" si="29"/>
        <v>205000</v>
      </c>
      <c r="BI36" s="152">
        <f t="shared" si="30"/>
        <v>4694.5</v>
      </c>
      <c r="BJ36" s="28"/>
      <c r="BK36" s="11" t="e">
        <f t="shared" si="71"/>
        <v>#REF!</v>
      </c>
      <c r="BL36" s="2">
        <v>90000</v>
      </c>
      <c r="BM36" s="2">
        <v>2106</v>
      </c>
      <c r="BN36" s="12">
        <f t="shared" si="75"/>
        <v>92106</v>
      </c>
      <c r="BO36" s="152">
        <f t="shared" si="32"/>
        <v>90000</v>
      </c>
      <c r="BP36" s="152">
        <f t="shared" si="33"/>
        <v>2106</v>
      </c>
      <c r="BQ36" s="28"/>
      <c r="BR36" s="11">
        <v>2050</v>
      </c>
      <c r="BS36" s="2">
        <v>542000</v>
      </c>
      <c r="BT36" s="2">
        <v>25593.4</v>
      </c>
      <c r="BU36" s="12">
        <f t="shared" si="34"/>
        <v>567593.4</v>
      </c>
      <c r="BV36" s="152">
        <f t="shared" si="35"/>
        <v>542000</v>
      </c>
      <c r="BW36" s="152">
        <f t="shared" si="36"/>
        <v>25593.4</v>
      </c>
      <c r="BX36" s="28"/>
      <c r="BY36" s="11">
        <v>2050</v>
      </c>
      <c r="BZ36" s="2">
        <v>240000</v>
      </c>
      <c r="CA36" s="2">
        <v>11688</v>
      </c>
      <c r="CB36" s="12">
        <f t="shared" si="37"/>
        <v>251688</v>
      </c>
      <c r="CC36" s="152">
        <f t="shared" si="38"/>
        <v>240000</v>
      </c>
      <c r="CD36" s="152">
        <f t="shared" si="39"/>
        <v>11688</v>
      </c>
      <c r="CE36" s="28"/>
      <c r="CF36" s="11">
        <v>2050</v>
      </c>
      <c r="CG36" s="2">
        <v>610000</v>
      </c>
      <c r="CH36" s="2">
        <v>58093.3</v>
      </c>
      <c r="CI36" s="12">
        <f t="shared" si="40"/>
        <v>668093.30000000005</v>
      </c>
      <c r="CJ36" s="152">
        <f t="shared" si="41"/>
        <v>610000</v>
      </c>
      <c r="CK36" s="152">
        <f t="shared" si="42"/>
        <v>58093.3</v>
      </c>
      <c r="CL36" s="28"/>
      <c r="CM36" s="11">
        <v>2050</v>
      </c>
      <c r="CN36" s="2">
        <v>280000</v>
      </c>
      <c r="CO36" s="2">
        <v>27205</v>
      </c>
      <c r="CP36" s="12">
        <f t="shared" si="43"/>
        <v>307205</v>
      </c>
      <c r="CQ36" s="152">
        <f t="shared" si="44"/>
        <v>280000</v>
      </c>
      <c r="CR36" s="152">
        <f t="shared" si="45"/>
        <v>27205</v>
      </c>
      <c r="CS36" s="28"/>
      <c r="CT36" s="11">
        <v>2050</v>
      </c>
      <c r="CU36" s="2"/>
      <c r="CV36" s="2"/>
      <c r="CW36" s="12">
        <f t="shared" si="46"/>
        <v>0</v>
      </c>
      <c r="CX36" s="152">
        <f t="shared" si="47"/>
        <v>0</v>
      </c>
      <c r="CY36" s="152">
        <f t="shared" si="48"/>
        <v>0</v>
      </c>
      <c r="CZ36" s="28"/>
      <c r="DA36" s="11">
        <v>2050</v>
      </c>
      <c r="DB36" s="2"/>
      <c r="DC36" s="2"/>
      <c r="DD36" s="12">
        <f t="shared" si="49"/>
        <v>0</v>
      </c>
      <c r="DE36" s="152">
        <f t="shared" si="50"/>
        <v>0</v>
      </c>
      <c r="DF36" s="152">
        <f t="shared" si="51"/>
        <v>0</v>
      </c>
      <c r="DG36" s="28"/>
      <c r="DH36" s="11">
        <v>2050</v>
      </c>
      <c r="DI36" s="2"/>
      <c r="DJ36" s="2"/>
      <c r="DK36" s="12">
        <f t="shared" si="52"/>
        <v>0</v>
      </c>
      <c r="DL36" s="152">
        <f t="shared" si="53"/>
        <v>0</v>
      </c>
      <c r="DM36" s="152">
        <f t="shared" si="54"/>
        <v>0</v>
      </c>
      <c r="DN36" s="28"/>
      <c r="DO36" s="11">
        <v>2050</v>
      </c>
      <c r="DP36" s="2"/>
      <c r="DQ36" s="2"/>
      <c r="DR36" s="12">
        <f t="shared" si="55"/>
        <v>0</v>
      </c>
      <c r="DS36" s="152">
        <f t="shared" si="56"/>
        <v>0</v>
      </c>
      <c r="DT36" s="152">
        <f t="shared" si="57"/>
        <v>0</v>
      </c>
      <c r="DU36" s="28"/>
      <c r="DV36" s="11">
        <v>2050</v>
      </c>
      <c r="DW36" s="2">
        <v>345000</v>
      </c>
      <c r="DX36" s="2">
        <v>80112.5</v>
      </c>
      <c r="DY36" s="12">
        <f t="shared" si="58"/>
        <v>425112.5</v>
      </c>
      <c r="DZ36" s="152"/>
      <c r="EA36" s="152"/>
      <c r="EB36" s="152"/>
      <c r="EC36" s="28">
        <v>345000</v>
      </c>
      <c r="ED36" s="28">
        <v>80112.5</v>
      </c>
      <c r="EE36" s="28">
        <f t="shared" si="73"/>
        <v>425112.5</v>
      </c>
      <c r="EF36" s="28"/>
      <c r="EG36" s="86">
        <v>2050</v>
      </c>
      <c r="EH36" s="89">
        <f t="shared" si="59"/>
        <v>2312000</v>
      </c>
      <c r="EI36" s="89">
        <f t="shared" si="60"/>
        <v>209492.7</v>
      </c>
      <c r="EJ36" s="89">
        <f t="shared" si="76"/>
        <v>2521492.7000000002</v>
      </c>
      <c r="EL36" s="8">
        <v>2050</v>
      </c>
      <c r="EM36" s="6">
        <f t="shared" si="62"/>
        <v>1967000</v>
      </c>
      <c r="EN36" s="6">
        <f t="shared" si="63"/>
        <v>129380.20000000001</v>
      </c>
      <c r="EO36" s="6">
        <f t="shared" si="64"/>
        <v>2096380.2</v>
      </c>
      <c r="EQ36" s="130">
        <v>2050</v>
      </c>
      <c r="ER36" s="133"/>
      <c r="ES36" s="133"/>
      <c r="ET36" s="133"/>
      <c r="EV36" s="25">
        <v>2050</v>
      </c>
      <c r="EW36" s="28">
        <f t="shared" si="68"/>
        <v>345000</v>
      </c>
      <c r="EX36" s="28">
        <f t="shared" si="69"/>
        <v>80112.5</v>
      </c>
      <c r="EY36" s="28">
        <f t="shared" si="70"/>
        <v>425112.5</v>
      </c>
    </row>
    <row r="37" spans="1:155" x14ac:dyDescent="0.2">
      <c r="A37" s="3"/>
      <c r="B37" s="11">
        <v>2051</v>
      </c>
      <c r="C37" s="12"/>
      <c r="D37" s="12"/>
      <c r="E37" s="12"/>
      <c r="F37" s="6"/>
      <c r="G37" s="6"/>
      <c r="H37" s="28"/>
      <c r="I37" s="28"/>
      <c r="J37" s="6"/>
      <c r="K37" s="11">
        <v>2051</v>
      </c>
      <c r="L37" s="12"/>
      <c r="M37" s="12"/>
      <c r="N37" s="12"/>
      <c r="O37" s="6"/>
      <c r="P37" s="6"/>
      <c r="Q37" s="28"/>
      <c r="R37" s="28"/>
      <c r="S37" s="28"/>
      <c r="T37" s="11">
        <v>2051</v>
      </c>
      <c r="U37" s="12"/>
      <c r="V37" s="12"/>
      <c r="W37" s="12"/>
      <c r="X37" s="6"/>
      <c r="Y37" s="6"/>
      <c r="Z37" s="28"/>
      <c r="AA37" s="28"/>
      <c r="AB37" s="28"/>
      <c r="AC37" s="11">
        <v>2051</v>
      </c>
      <c r="AD37" s="12"/>
      <c r="AE37" s="12"/>
      <c r="AF37" s="12"/>
      <c r="AG37" s="6"/>
      <c r="AH37" s="6"/>
      <c r="AI37" s="28"/>
      <c r="AJ37" s="28"/>
      <c r="AK37" s="28"/>
      <c r="AL37" s="11">
        <v>2051</v>
      </c>
      <c r="AM37" s="2"/>
      <c r="AN37" s="2"/>
      <c r="AO37" s="12"/>
      <c r="AP37" s="133"/>
      <c r="AQ37" s="133"/>
      <c r="AR37" s="28"/>
      <c r="AS37" s="28"/>
      <c r="AT37" s="28"/>
      <c r="AU37" s="11">
        <v>2051</v>
      </c>
      <c r="AV37" s="12"/>
      <c r="AW37" s="12"/>
      <c r="AX37" s="12"/>
      <c r="AY37" s="6"/>
      <c r="AZ37" s="6"/>
      <c r="BA37" s="28"/>
      <c r="BB37" s="28"/>
      <c r="BC37" s="28"/>
      <c r="BD37" s="11">
        <v>2051</v>
      </c>
      <c r="BE37" s="2"/>
      <c r="BF37" s="2"/>
      <c r="BG37" s="12">
        <f t="shared" si="74"/>
        <v>0</v>
      </c>
      <c r="BH37" s="152">
        <f t="shared" si="29"/>
        <v>0</v>
      </c>
      <c r="BI37" s="152">
        <f t="shared" si="30"/>
        <v>0</v>
      </c>
      <c r="BJ37" s="28"/>
      <c r="BK37" s="11" t="e">
        <f t="shared" si="71"/>
        <v>#REF!</v>
      </c>
      <c r="BL37" s="2"/>
      <c r="BM37" s="2"/>
      <c r="BN37" s="12">
        <f t="shared" si="75"/>
        <v>0</v>
      </c>
      <c r="BO37" s="152">
        <f t="shared" si="32"/>
        <v>0</v>
      </c>
      <c r="BP37" s="152">
        <f t="shared" si="33"/>
        <v>0</v>
      </c>
      <c r="BQ37" s="28"/>
      <c r="BR37" s="11">
        <v>2051</v>
      </c>
      <c r="BS37" s="2">
        <v>554000</v>
      </c>
      <c r="BT37" s="2">
        <v>13019</v>
      </c>
      <c r="BU37" s="12">
        <f t="shared" si="34"/>
        <v>567019</v>
      </c>
      <c r="BV37" s="152">
        <f t="shared" si="35"/>
        <v>554000</v>
      </c>
      <c r="BW37" s="152">
        <f t="shared" si="36"/>
        <v>13019</v>
      </c>
      <c r="BX37" s="28"/>
      <c r="BY37" s="11">
        <v>2051</v>
      </c>
      <c r="BZ37" s="2">
        <v>250000</v>
      </c>
      <c r="CA37" s="2">
        <v>6000</v>
      </c>
      <c r="CB37" s="12">
        <f t="shared" si="37"/>
        <v>256000</v>
      </c>
      <c r="CC37" s="152">
        <f t="shared" si="38"/>
        <v>250000</v>
      </c>
      <c r="CD37" s="152">
        <f t="shared" si="39"/>
        <v>6000</v>
      </c>
      <c r="CE37" s="28"/>
      <c r="CF37" s="11">
        <v>2051</v>
      </c>
      <c r="CG37" s="2">
        <v>629000</v>
      </c>
      <c r="CH37" s="2">
        <v>39427.300000000003</v>
      </c>
      <c r="CI37" s="12">
        <f t="shared" si="40"/>
        <v>668427.30000000005</v>
      </c>
      <c r="CJ37" s="152">
        <f t="shared" si="41"/>
        <v>629000</v>
      </c>
      <c r="CK37" s="152">
        <f t="shared" si="42"/>
        <v>39427.300000000003</v>
      </c>
      <c r="CL37" s="28"/>
      <c r="CM37" s="11">
        <v>2051</v>
      </c>
      <c r="CN37" s="2">
        <v>290000</v>
      </c>
      <c r="CO37" s="2">
        <v>18497</v>
      </c>
      <c r="CP37" s="12">
        <f t="shared" si="43"/>
        <v>308497</v>
      </c>
      <c r="CQ37" s="152">
        <f t="shared" si="44"/>
        <v>290000</v>
      </c>
      <c r="CR37" s="152">
        <f t="shared" si="45"/>
        <v>18497</v>
      </c>
      <c r="CS37" s="28"/>
      <c r="CT37" s="11">
        <v>2051</v>
      </c>
      <c r="CU37" s="2"/>
      <c r="CV37" s="2"/>
      <c r="CW37" s="12">
        <f t="shared" si="46"/>
        <v>0</v>
      </c>
      <c r="CX37" s="152">
        <f t="shared" si="47"/>
        <v>0</v>
      </c>
      <c r="CY37" s="152">
        <f t="shared" si="48"/>
        <v>0</v>
      </c>
      <c r="CZ37" s="28"/>
      <c r="DA37" s="11">
        <v>2051</v>
      </c>
      <c r="DB37" s="2"/>
      <c r="DC37" s="2"/>
      <c r="DD37" s="12">
        <f t="shared" si="49"/>
        <v>0</v>
      </c>
      <c r="DE37" s="152">
        <f t="shared" si="50"/>
        <v>0</v>
      </c>
      <c r="DF37" s="152">
        <f t="shared" si="51"/>
        <v>0</v>
      </c>
      <c r="DG37" s="28"/>
      <c r="DH37" s="11">
        <v>2051</v>
      </c>
      <c r="DI37" s="2"/>
      <c r="DJ37" s="2"/>
      <c r="DK37" s="12">
        <f t="shared" si="52"/>
        <v>0</v>
      </c>
      <c r="DL37" s="152">
        <f t="shared" si="53"/>
        <v>0</v>
      </c>
      <c r="DM37" s="152">
        <f t="shared" si="54"/>
        <v>0</v>
      </c>
      <c r="DN37" s="28"/>
      <c r="DO37" s="11">
        <v>2051</v>
      </c>
      <c r="DP37" s="2"/>
      <c r="DQ37" s="2"/>
      <c r="DR37" s="12">
        <f t="shared" si="55"/>
        <v>0</v>
      </c>
      <c r="DS37" s="152">
        <f t="shared" si="56"/>
        <v>0</v>
      </c>
      <c r="DT37" s="152">
        <f t="shared" si="57"/>
        <v>0</v>
      </c>
      <c r="DU37" s="28"/>
      <c r="DV37" s="11">
        <v>2051</v>
      </c>
      <c r="DW37" s="2">
        <v>360000</v>
      </c>
      <c r="DX37" s="2">
        <v>65450</v>
      </c>
      <c r="DY37" s="12">
        <f t="shared" si="58"/>
        <v>425450</v>
      </c>
      <c r="DZ37" s="152"/>
      <c r="EA37" s="152"/>
      <c r="EB37" s="152"/>
      <c r="EC37" s="28">
        <v>360000</v>
      </c>
      <c r="ED37" s="28">
        <v>65450</v>
      </c>
      <c r="EE37" s="28">
        <f t="shared" si="73"/>
        <v>425450</v>
      </c>
      <c r="EF37" s="28"/>
      <c r="EG37" s="86">
        <v>2051</v>
      </c>
      <c r="EH37" s="89">
        <f t="shared" si="59"/>
        <v>2083000</v>
      </c>
      <c r="EI37" s="89">
        <f t="shared" si="60"/>
        <v>142393.29999999999</v>
      </c>
      <c r="EJ37" s="89">
        <f t="shared" si="76"/>
        <v>2225393.2999999998</v>
      </c>
      <c r="EL37" s="8">
        <v>2051</v>
      </c>
      <c r="EM37" s="6">
        <f t="shared" si="62"/>
        <v>1723000</v>
      </c>
      <c r="EN37" s="6">
        <f t="shared" si="63"/>
        <v>76943.3</v>
      </c>
      <c r="EO37" s="6">
        <f t="shared" si="64"/>
        <v>1799943.3</v>
      </c>
      <c r="EQ37" s="130">
        <v>2051</v>
      </c>
      <c r="ER37" s="133"/>
      <c r="ES37" s="133"/>
      <c r="ET37" s="133"/>
      <c r="EV37" s="25">
        <v>2051</v>
      </c>
      <c r="EW37" s="28">
        <f t="shared" si="68"/>
        <v>360000</v>
      </c>
      <c r="EX37" s="28">
        <f t="shared" si="69"/>
        <v>65449.999999999985</v>
      </c>
      <c r="EY37" s="28">
        <f t="shared" si="70"/>
        <v>425450</v>
      </c>
    </row>
    <row r="38" spans="1:155" x14ac:dyDescent="0.2">
      <c r="A38" s="3"/>
      <c r="B38" s="11">
        <v>2052</v>
      </c>
      <c r="C38" s="12"/>
      <c r="D38" s="12"/>
      <c r="E38" s="12"/>
      <c r="F38" s="6"/>
      <c r="G38" s="6"/>
      <c r="H38" s="28"/>
      <c r="I38" s="28"/>
      <c r="J38" s="6"/>
      <c r="K38" s="11">
        <v>2052</v>
      </c>
      <c r="L38" s="12"/>
      <c r="M38" s="12"/>
      <c r="N38" s="12"/>
      <c r="O38" s="6"/>
      <c r="P38" s="6"/>
      <c r="Q38" s="28"/>
      <c r="R38" s="28"/>
      <c r="S38" s="28"/>
      <c r="T38" s="11">
        <v>2052</v>
      </c>
      <c r="U38" s="12"/>
      <c r="V38" s="12"/>
      <c r="W38" s="12"/>
      <c r="X38" s="6"/>
      <c r="Y38" s="6"/>
      <c r="Z38" s="28"/>
      <c r="AA38" s="28"/>
      <c r="AB38" s="28"/>
      <c r="AC38" s="11">
        <v>2052</v>
      </c>
      <c r="AD38" s="12"/>
      <c r="AE38" s="12"/>
      <c r="AF38" s="12"/>
      <c r="AG38" s="6"/>
      <c r="AH38" s="6"/>
      <c r="AI38" s="28"/>
      <c r="AJ38" s="28"/>
      <c r="AK38" s="28"/>
      <c r="AL38" s="11">
        <v>2052</v>
      </c>
      <c r="AM38" s="2"/>
      <c r="AN38" s="2"/>
      <c r="AO38" s="12"/>
      <c r="AP38" s="133"/>
      <c r="AQ38" s="133"/>
      <c r="AR38" s="28"/>
      <c r="AS38" s="28"/>
      <c r="AT38" s="28"/>
      <c r="AU38" s="11">
        <v>2052</v>
      </c>
      <c r="AV38" s="12"/>
      <c r="AW38" s="12"/>
      <c r="AX38" s="12"/>
      <c r="AY38" s="6"/>
      <c r="AZ38" s="6"/>
      <c r="BA38" s="28"/>
      <c r="BB38" s="28"/>
      <c r="BC38" s="28"/>
      <c r="BD38" s="11">
        <v>2052</v>
      </c>
      <c r="BE38" s="2"/>
      <c r="BF38" s="2"/>
      <c r="BG38" s="12">
        <f t="shared" si="74"/>
        <v>0</v>
      </c>
      <c r="BH38" s="152">
        <f t="shared" si="29"/>
        <v>0</v>
      </c>
      <c r="BI38" s="152">
        <f t="shared" si="30"/>
        <v>0</v>
      </c>
      <c r="BJ38" s="28"/>
      <c r="BK38" s="11" t="e">
        <f t="shared" si="71"/>
        <v>#REF!</v>
      </c>
      <c r="BL38" s="2"/>
      <c r="BM38" s="2"/>
      <c r="BN38" s="12">
        <f t="shared" si="75"/>
        <v>0</v>
      </c>
      <c r="BO38" s="152">
        <f t="shared" si="32"/>
        <v>0</v>
      </c>
      <c r="BP38" s="152">
        <f t="shared" si="33"/>
        <v>0</v>
      </c>
      <c r="BQ38" s="28"/>
      <c r="BR38" s="11">
        <v>2052</v>
      </c>
      <c r="BS38" s="2"/>
      <c r="BT38" s="2"/>
      <c r="BU38" s="12">
        <f t="shared" si="34"/>
        <v>0</v>
      </c>
      <c r="BV38" s="152">
        <f t="shared" si="35"/>
        <v>0</v>
      </c>
      <c r="BW38" s="152">
        <f t="shared" si="36"/>
        <v>0</v>
      </c>
      <c r="BX38" s="28"/>
      <c r="BY38" s="11">
        <v>2052</v>
      </c>
      <c r="BZ38" s="2"/>
      <c r="CA38" s="2"/>
      <c r="CB38" s="12">
        <f t="shared" si="37"/>
        <v>0</v>
      </c>
      <c r="CC38" s="152">
        <f t="shared" si="38"/>
        <v>0</v>
      </c>
      <c r="CD38" s="152">
        <f t="shared" si="39"/>
        <v>0</v>
      </c>
      <c r="CE38" s="28"/>
      <c r="CF38" s="11">
        <v>2052</v>
      </c>
      <c r="CG38" s="2">
        <v>649000</v>
      </c>
      <c r="CH38" s="2">
        <v>20054.099999999999</v>
      </c>
      <c r="CI38" s="12">
        <f t="shared" si="40"/>
        <v>669054.1</v>
      </c>
      <c r="CJ38" s="152">
        <f t="shared" si="41"/>
        <v>649000</v>
      </c>
      <c r="CK38" s="152">
        <f t="shared" si="42"/>
        <v>20054.099999999999</v>
      </c>
      <c r="CL38" s="28"/>
      <c r="CM38" s="11">
        <v>2052</v>
      </c>
      <c r="CN38" s="2">
        <v>300000</v>
      </c>
      <c r="CO38" s="2">
        <v>9420</v>
      </c>
      <c r="CP38" s="12">
        <f t="shared" si="43"/>
        <v>309420</v>
      </c>
      <c r="CQ38" s="152">
        <f t="shared" si="44"/>
        <v>300000</v>
      </c>
      <c r="CR38" s="152">
        <f t="shared" si="45"/>
        <v>9420</v>
      </c>
      <c r="CS38" s="28"/>
      <c r="CT38" s="11">
        <v>2052</v>
      </c>
      <c r="CU38" s="2"/>
      <c r="CV38" s="2"/>
      <c r="CW38" s="12">
        <f t="shared" si="46"/>
        <v>0</v>
      </c>
      <c r="CX38" s="152">
        <f t="shared" si="47"/>
        <v>0</v>
      </c>
      <c r="CY38" s="152">
        <f t="shared" si="48"/>
        <v>0</v>
      </c>
      <c r="CZ38" s="28"/>
      <c r="DA38" s="11">
        <v>2052</v>
      </c>
      <c r="DB38" s="2"/>
      <c r="DC38" s="2"/>
      <c r="DD38" s="12">
        <f t="shared" si="49"/>
        <v>0</v>
      </c>
      <c r="DE38" s="152">
        <f t="shared" si="50"/>
        <v>0</v>
      </c>
      <c r="DF38" s="152">
        <f t="shared" si="51"/>
        <v>0</v>
      </c>
      <c r="DG38" s="28"/>
      <c r="DH38" s="11">
        <v>2052</v>
      </c>
      <c r="DI38" s="2"/>
      <c r="DJ38" s="2"/>
      <c r="DK38" s="12">
        <f t="shared" si="52"/>
        <v>0</v>
      </c>
      <c r="DL38" s="152">
        <f t="shared" si="53"/>
        <v>0</v>
      </c>
      <c r="DM38" s="152">
        <f t="shared" si="54"/>
        <v>0</v>
      </c>
      <c r="DN38" s="28"/>
      <c r="DO38" s="11">
        <v>2052</v>
      </c>
      <c r="DP38" s="2"/>
      <c r="DQ38" s="2"/>
      <c r="DR38" s="12">
        <f t="shared" si="55"/>
        <v>0</v>
      </c>
      <c r="DS38" s="152">
        <f t="shared" si="56"/>
        <v>0</v>
      </c>
      <c r="DT38" s="152">
        <f t="shared" si="57"/>
        <v>0</v>
      </c>
      <c r="DU38" s="28"/>
      <c r="DV38" s="11">
        <v>2052</v>
      </c>
      <c r="DW38" s="2">
        <v>375000</v>
      </c>
      <c r="DX38" s="2">
        <v>50150</v>
      </c>
      <c r="DY38" s="12">
        <f t="shared" si="58"/>
        <v>425150</v>
      </c>
      <c r="DZ38" s="152"/>
      <c r="EA38" s="152"/>
      <c r="EB38" s="152"/>
      <c r="EC38" s="28">
        <v>375000</v>
      </c>
      <c r="ED38" s="28">
        <v>50150</v>
      </c>
      <c r="EE38" s="28">
        <f t="shared" si="73"/>
        <v>425150</v>
      </c>
      <c r="EF38" s="28"/>
      <c r="EG38" s="86">
        <v>2052</v>
      </c>
      <c r="EH38" s="89">
        <f t="shared" si="59"/>
        <v>1324000</v>
      </c>
      <c r="EI38" s="89">
        <f t="shared" si="60"/>
        <v>79624.100000000006</v>
      </c>
      <c r="EJ38" s="89">
        <f t="shared" si="76"/>
        <v>1403624.1</v>
      </c>
      <c r="EL38" s="8">
        <v>2052</v>
      </c>
      <c r="EM38" s="6">
        <f t="shared" si="62"/>
        <v>949000</v>
      </c>
      <c r="EN38" s="6">
        <f t="shared" si="63"/>
        <v>29474.1</v>
      </c>
      <c r="EO38" s="6">
        <f t="shared" si="64"/>
        <v>978474.1</v>
      </c>
      <c r="EQ38" s="130">
        <v>2052</v>
      </c>
      <c r="ER38" s="133"/>
      <c r="ES38" s="133"/>
      <c r="ET38" s="133"/>
      <c r="EV38" s="25">
        <v>2052</v>
      </c>
      <c r="EW38" s="28">
        <f t="shared" si="68"/>
        <v>375000</v>
      </c>
      <c r="EX38" s="28">
        <f t="shared" si="69"/>
        <v>50150.000000000007</v>
      </c>
      <c r="EY38" s="28">
        <f t="shared" si="70"/>
        <v>425150</v>
      </c>
    </row>
    <row r="39" spans="1:155" x14ac:dyDescent="0.2">
      <c r="A39" s="3"/>
      <c r="B39" s="11">
        <v>2053</v>
      </c>
      <c r="C39" s="12"/>
      <c r="D39" s="12"/>
      <c r="E39" s="12"/>
      <c r="F39" s="6"/>
      <c r="G39" s="6"/>
      <c r="H39" s="28"/>
      <c r="I39" s="28"/>
      <c r="J39" s="6"/>
      <c r="K39" s="11">
        <v>2053</v>
      </c>
      <c r="L39" s="12"/>
      <c r="M39" s="12"/>
      <c r="N39" s="12"/>
      <c r="O39" s="6"/>
      <c r="P39" s="6"/>
      <c r="Q39" s="28"/>
      <c r="R39" s="28"/>
      <c r="S39" s="28"/>
      <c r="T39" s="11">
        <v>2053</v>
      </c>
      <c r="U39" s="12"/>
      <c r="V39" s="12"/>
      <c r="W39" s="12"/>
      <c r="X39" s="6"/>
      <c r="Y39" s="6"/>
      <c r="Z39" s="28"/>
      <c r="AA39" s="28"/>
      <c r="AB39" s="28"/>
      <c r="AC39" s="11">
        <v>2053</v>
      </c>
      <c r="AD39" s="12"/>
      <c r="AE39" s="12"/>
      <c r="AF39" s="12"/>
      <c r="AG39" s="6"/>
      <c r="AH39" s="6"/>
      <c r="AI39" s="28"/>
      <c r="AJ39" s="28"/>
      <c r="AK39" s="28"/>
      <c r="AL39" s="11">
        <v>2053</v>
      </c>
      <c r="AM39" s="2"/>
      <c r="AN39" s="2"/>
      <c r="AO39" s="12"/>
      <c r="AP39" s="133"/>
      <c r="AQ39" s="133"/>
      <c r="AR39" s="28"/>
      <c r="AS39" s="28"/>
      <c r="AT39" s="28"/>
      <c r="AU39" s="11">
        <v>2053</v>
      </c>
      <c r="AV39" s="12"/>
      <c r="AW39" s="12"/>
      <c r="AX39" s="12"/>
      <c r="AY39" s="6"/>
      <c r="AZ39" s="6"/>
      <c r="BA39" s="28"/>
      <c r="BB39" s="28"/>
      <c r="BC39" s="28"/>
      <c r="BD39" s="11">
        <v>2053</v>
      </c>
      <c r="BE39" s="2"/>
      <c r="BF39" s="2"/>
      <c r="BG39" s="12">
        <f t="shared" si="74"/>
        <v>0</v>
      </c>
      <c r="BH39" s="152">
        <f t="shared" si="29"/>
        <v>0</v>
      </c>
      <c r="BI39" s="152">
        <f t="shared" si="30"/>
        <v>0</v>
      </c>
      <c r="BJ39" s="28"/>
      <c r="BK39" s="11" t="e">
        <f t="shared" si="71"/>
        <v>#REF!</v>
      </c>
      <c r="BL39" s="2"/>
      <c r="BM39" s="2"/>
      <c r="BN39" s="12">
        <f t="shared" si="75"/>
        <v>0</v>
      </c>
      <c r="BO39" s="152">
        <f t="shared" si="32"/>
        <v>0</v>
      </c>
      <c r="BP39" s="152">
        <f t="shared" si="33"/>
        <v>0</v>
      </c>
      <c r="BQ39" s="28"/>
      <c r="BR39" s="11">
        <v>2053</v>
      </c>
      <c r="BS39" s="2"/>
      <c r="BT39" s="2"/>
      <c r="BU39" s="12">
        <f t="shared" si="34"/>
        <v>0</v>
      </c>
      <c r="BV39" s="152">
        <f t="shared" si="35"/>
        <v>0</v>
      </c>
      <c r="BW39" s="152">
        <f t="shared" si="36"/>
        <v>0</v>
      </c>
      <c r="BX39" s="28"/>
      <c r="BY39" s="11">
        <v>2053</v>
      </c>
      <c r="BZ39" s="2"/>
      <c r="CA39" s="2"/>
      <c r="CB39" s="12">
        <f t="shared" si="37"/>
        <v>0</v>
      </c>
      <c r="CC39" s="152">
        <f t="shared" si="38"/>
        <v>0</v>
      </c>
      <c r="CD39" s="152">
        <f t="shared" si="39"/>
        <v>0</v>
      </c>
      <c r="CE39" s="28"/>
      <c r="CF39" s="11">
        <v>2053</v>
      </c>
      <c r="CG39" s="2"/>
      <c r="CH39" s="2"/>
      <c r="CI39" s="12">
        <f t="shared" si="40"/>
        <v>0</v>
      </c>
      <c r="CJ39" s="152">
        <f t="shared" si="41"/>
        <v>0</v>
      </c>
      <c r="CK39" s="152">
        <f t="shared" si="42"/>
        <v>0</v>
      </c>
      <c r="CL39" s="28"/>
      <c r="CM39" s="11">
        <v>2053</v>
      </c>
      <c r="CN39" s="2"/>
      <c r="CO39" s="2"/>
      <c r="CP39" s="12">
        <f t="shared" si="43"/>
        <v>0</v>
      </c>
      <c r="CQ39" s="152">
        <f t="shared" si="44"/>
        <v>0</v>
      </c>
      <c r="CR39" s="152">
        <f t="shared" si="45"/>
        <v>0</v>
      </c>
      <c r="CS39" s="28"/>
      <c r="CT39" s="11">
        <v>2053</v>
      </c>
      <c r="CU39" s="2"/>
      <c r="CV39" s="2"/>
      <c r="CW39" s="12">
        <f t="shared" si="46"/>
        <v>0</v>
      </c>
      <c r="CX39" s="152">
        <f t="shared" si="47"/>
        <v>0</v>
      </c>
      <c r="CY39" s="152">
        <f t="shared" si="48"/>
        <v>0</v>
      </c>
      <c r="CZ39" s="28"/>
      <c r="DA39" s="11">
        <v>2053</v>
      </c>
      <c r="DB39" s="2"/>
      <c r="DC39" s="2"/>
      <c r="DD39" s="12">
        <f t="shared" si="49"/>
        <v>0</v>
      </c>
      <c r="DE39" s="152">
        <f t="shared" si="50"/>
        <v>0</v>
      </c>
      <c r="DF39" s="152">
        <f t="shared" si="51"/>
        <v>0</v>
      </c>
      <c r="DG39" s="28"/>
      <c r="DH39" s="11">
        <v>2053</v>
      </c>
      <c r="DI39" s="2"/>
      <c r="DJ39" s="2"/>
      <c r="DK39" s="12">
        <f t="shared" si="52"/>
        <v>0</v>
      </c>
      <c r="DL39" s="152">
        <f t="shared" si="53"/>
        <v>0</v>
      </c>
      <c r="DM39" s="152">
        <f t="shared" si="54"/>
        <v>0</v>
      </c>
      <c r="DN39" s="28"/>
      <c r="DO39" s="11">
        <v>2053</v>
      </c>
      <c r="DP39" s="2"/>
      <c r="DQ39" s="2"/>
      <c r="DR39" s="12">
        <f t="shared" si="55"/>
        <v>0</v>
      </c>
      <c r="DS39" s="152">
        <f t="shared" si="56"/>
        <v>0</v>
      </c>
      <c r="DT39" s="152">
        <f t="shared" si="57"/>
        <v>0</v>
      </c>
      <c r="DU39" s="28"/>
      <c r="DV39" s="11">
        <v>2053</v>
      </c>
      <c r="DW39" s="2">
        <v>390000</v>
      </c>
      <c r="DX39" s="2">
        <v>34212.5</v>
      </c>
      <c r="DY39" s="12">
        <f t="shared" si="58"/>
        <v>424212.5</v>
      </c>
      <c r="DZ39" s="152"/>
      <c r="EA39" s="152"/>
      <c r="EB39" s="152"/>
      <c r="EC39" s="28">
        <v>390000</v>
      </c>
      <c r="ED39" s="28">
        <v>34212.5</v>
      </c>
      <c r="EE39" s="28">
        <f t="shared" si="73"/>
        <v>424212.5</v>
      </c>
      <c r="EF39" s="28"/>
      <c r="EG39" s="86">
        <v>2053</v>
      </c>
      <c r="EH39" s="89">
        <f t="shared" si="59"/>
        <v>390000</v>
      </c>
      <c r="EI39" s="89">
        <f t="shared" si="60"/>
        <v>34212.5</v>
      </c>
      <c r="EJ39" s="89">
        <f t="shared" si="76"/>
        <v>424212.5</v>
      </c>
      <c r="EL39" s="8">
        <v>2053</v>
      </c>
      <c r="EM39" s="6">
        <f t="shared" si="62"/>
        <v>0</v>
      </c>
      <c r="EN39" s="6">
        <f t="shared" si="63"/>
        <v>0</v>
      </c>
      <c r="EO39" s="6">
        <f t="shared" si="64"/>
        <v>0</v>
      </c>
      <c r="EQ39" s="130">
        <v>2053</v>
      </c>
      <c r="ER39" s="133"/>
      <c r="ES39" s="133"/>
      <c r="ET39" s="133"/>
      <c r="EV39" s="25">
        <v>2053</v>
      </c>
      <c r="EW39" s="28">
        <f t="shared" si="68"/>
        <v>390000</v>
      </c>
      <c r="EX39" s="28">
        <f t="shared" si="69"/>
        <v>34212.5</v>
      </c>
      <c r="EY39" s="28">
        <f t="shared" si="70"/>
        <v>424212.5</v>
      </c>
    </row>
    <row r="40" spans="1:155" x14ac:dyDescent="0.2">
      <c r="A40" s="3"/>
      <c r="B40" s="11">
        <v>2054</v>
      </c>
      <c r="C40" s="12"/>
      <c r="D40" s="12"/>
      <c r="E40" s="12"/>
      <c r="F40" s="6"/>
      <c r="G40" s="6"/>
      <c r="H40" s="28"/>
      <c r="I40" s="28"/>
      <c r="J40" s="6"/>
      <c r="K40" s="11">
        <v>2054</v>
      </c>
      <c r="L40" s="12"/>
      <c r="M40" s="12"/>
      <c r="N40" s="12"/>
      <c r="O40" s="6"/>
      <c r="P40" s="6"/>
      <c r="Q40" s="28"/>
      <c r="R40" s="28"/>
      <c r="S40" s="28"/>
      <c r="T40" s="11">
        <v>2054</v>
      </c>
      <c r="U40" s="12"/>
      <c r="V40" s="12"/>
      <c r="W40" s="12"/>
      <c r="X40" s="6"/>
      <c r="Y40" s="6"/>
      <c r="Z40" s="28"/>
      <c r="AA40" s="28"/>
      <c r="AB40" s="28"/>
      <c r="AC40" s="11">
        <v>2054</v>
      </c>
      <c r="AD40" s="12"/>
      <c r="AE40" s="12"/>
      <c r="AF40" s="12"/>
      <c r="AG40" s="6"/>
      <c r="AH40" s="6"/>
      <c r="AI40" s="28"/>
      <c r="AJ40" s="28"/>
      <c r="AK40" s="28"/>
      <c r="AL40" s="11">
        <v>2054</v>
      </c>
      <c r="AM40" s="2"/>
      <c r="AN40" s="2"/>
      <c r="AO40" s="12"/>
      <c r="AP40" s="133"/>
      <c r="AQ40" s="133"/>
      <c r="AR40" s="28"/>
      <c r="AS40" s="28"/>
      <c r="AT40" s="28"/>
      <c r="AU40" s="11">
        <v>2054</v>
      </c>
      <c r="AV40" s="12"/>
      <c r="AW40" s="12"/>
      <c r="AX40" s="12"/>
      <c r="AY40" s="6"/>
      <c r="AZ40" s="6"/>
      <c r="BA40" s="28"/>
      <c r="BB40" s="28"/>
      <c r="BC40" s="28"/>
      <c r="BD40" s="11">
        <v>2054</v>
      </c>
      <c r="BE40" s="2"/>
      <c r="BF40" s="2"/>
      <c r="BG40" s="12">
        <f t="shared" si="74"/>
        <v>0</v>
      </c>
      <c r="BH40" s="152">
        <f t="shared" si="29"/>
        <v>0</v>
      </c>
      <c r="BI40" s="152">
        <f t="shared" si="30"/>
        <v>0</v>
      </c>
      <c r="BJ40" s="28"/>
      <c r="BK40" s="11" t="e">
        <f t="shared" si="71"/>
        <v>#REF!</v>
      </c>
      <c r="BL40" s="2"/>
      <c r="BM40" s="2"/>
      <c r="BN40" s="12">
        <f t="shared" si="75"/>
        <v>0</v>
      </c>
      <c r="BO40" s="152">
        <f t="shared" si="32"/>
        <v>0</v>
      </c>
      <c r="BP40" s="152">
        <f t="shared" si="33"/>
        <v>0</v>
      </c>
      <c r="BQ40" s="28"/>
      <c r="BR40" s="11">
        <v>2054</v>
      </c>
      <c r="BS40" s="2"/>
      <c r="BT40" s="2"/>
      <c r="BU40" s="12">
        <f t="shared" si="34"/>
        <v>0</v>
      </c>
      <c r="BV40" s="152">
        <f t="shared" si="35"/>
        <v>0</v>
      </c>
      <c r="BW40" s="152">
        <f t="shared" si="36"/>
        <v>0</v>
      </c>
      <c r="BX40" s="28"/>
      <c r="BY40" s="11">
        <v>2054</v>
      </c>
      <c r="BZ40" s="2"/>
      <c r="CA40" s="2"/>
      <c r="CB40" s="12">
        <f t="shared" si="37"/>
        <v>0</v>
      </c>
      <c r="CC40" s="152">
        <f t="shared" si="38"/>
        <v>0</v>
      </c>
      <c r="CD40" s="152">
        <f t="shared" si="39"/>
        <v>0</v>
      </c>
      <c r="CE40" s="28"/>
      <c r="CF40" s="11">
        <v>2054</v>
      </c>
      <c r="CG40" s="2"/>
      <c r="CH40" s="2"/>
      <c r="CI40" s="12">
        <f t="shared" si="40"/>
        <v>0</v>
      </c>
      <c r="CJ40" s="152">
        <f t="shared" si="41"/>
        <v>0</v>
      </c>
      <c r="CK40" s="152">
        <f t="shared" si="42"/>
        <v>0</v>
      </c>
      <c r="CL40" s="28"/>
      <c r="CM40" s="11">
        <v>2054</v>
      </c>
      <c r="CN40" s="2"/>
      <c r="CO40" s="2"/>
      <c r="CP40" s="12">
        <f t="shared" si="43"/>
        <v>0</v>
      </c>
      <c r="CQ40" s="152">
        <f t="shared" si="44"/>
        <v>0</v>
      </c>
      <c r="CR40" s="152">
        <f t="shared" si="45"/>
        <v>0</v>
      </c>
      <c r="CS40" s="28"/>
      <c r="CT40" s="11">
        <v>2054</v>
      </c>
      <c r="CU40" s="2"/>
      <c r="CV40" s="2"/>
      <c r="CW40" s="12">
        <f t="shared" si="46"/>
        <v>0</v>
      </c>
      <c r="CX40" s="152">
        <f t="shared" si="47"/>
        <v>0</v>
      </c>
      <c r="CY40" s="152">
        <f t="shared" si="48"/>
        <v>0</v>
      </c>
      <c r="CZ40" s="28"/>
      <c r="DA40" s="11">
        <v>2054</v>
      </c>
      <c r="DB40" s="2"/>
      <c r="DC40" s="2"/>
      <c r="DD40" s="12">
        <f t="shared" si="49"/>
        <v>0</v>
      </c>
      <c r="DE40" s="152">
        <f t="shared" si="50"/>
        <v>0</v>
      </c>
      <c r="DF40" s="152">
        <f t="shared" si="51"/>
        <v>0</v>
      </c>
      <c r="DG40" s="28"/>
      <c r="DH40" s="11">
        <v>2054</v>
      </c>
      <c r="DI40" s="2"/>
      <c r="DJ40" s="2"/>
      <c r="DK40" s="12">
        <f t="shared" si="52"/>
        <v>0</v>
      </c>
      <c r="DL40" s="152">
        <f t="shared" si="53"/>
        <v>0</v>
      </c>
      <c r="DM40" s="152">
        <f t="shared" si="54"/>
        <v>0</v>
      </c>
      <c r="DN40" s="28"/>
      <c r="DO40" s="11">
        <v>2054</v>
      </c>
      <c r="DP40" s="2"/>
      <c r="DQ40" s="2"/>
      <c r="DR40" s="12">
        <f t="shared" si="55"/>
        <v>0</v>
      </c>
      <c r="DS40" s="152">
        <f t="shared" si="56"/>
        <v>0</v>
      </c>
      <c r="DT40" s="152">
        <f t="shared" si="57"/>
        <v>0</v>
      </c>
      <c r="DU40" s="28"/>
      <c r="DV40" s="11">
        <v>2054</v>
      </c>
      <c r="DW40" s="2">
        <v>415000</v>
      </c>
      <c r="DX40" s="2">
        <v>8818.75</v>
      </c>
      <c r="DY40" s="12">
        <f t="shared" si="58"/>
        <v>423818.75</v>
      </c>
      <c r="DZ40" s="152"/>
      <c r="EA40" s="152"/>
      <c r="EB40" s="152"/>
      <c r="EC40" s="28">
        <v>415000</v>
      </c>
      <c r="ED40" s="28">
        <v>8818.75</v>
      </c>
      <c r="EE40" s="28">
        <f t="shared" si="73"/>
        <v>423818.75</v>
      </c>
      <c r="EF40" s="28"/>
      <c r="EG40" s="86">
        <v>2054</v>
      </c>
      <c r="EH40" s="89">
        <f t="shared" si="59"/>
        <v>415000</v>
      </c>
      <c r="EI40" s="89">
        <f t="shared" si="60"/>
        <v>8818.75</v>
      </c>
      <c r="EJ40" s="89">
        <f t="shared" si="76"/>
        <v>423818.75</v>
      </c>
      <c r="EL40" s="8">
        <v>2054</v>
      </c>
      <c r="EM40" s="6">
        <f t="shared" si="62"/>
        <v>0</v>
      </c>
      <c r="EN40" s="6">
        <f t="shared" si="63"/>
        <v>0</v>
      </c>
      <c r="EO40" s="6">
        <f t="shared" si="64"/>
        <v>0</v>
      </c>
      <c r="EQ40" s="130">
        <v>2054</v>
      </c>
      <c r="ER40" s="133"/>
      <c r="ES40" s="133"/>
      <c r="ET40" s="133"/>
      <c r="EV40" s="25">
        <v>2054</v>
      </c>
      <c r="EW40" s="28">
        <f t="shared" si="68"/>
        <v>415000</v>
      </c>
      <c r="EX40" s="28">
        <f t="shared" si="69"/>
        <v>8818.75</v>
      </c>
      <c r="EY40" s="28">
        <f t="shared" si="70"/>
        <v>423818.75</v>
      </c>
    </row>
    <row r="41" spans="1:155" x14ac:dyDescent="0.2">
      <c r="A41" s="3"/>
      <c r="B41" s="11">
        <v>2055</v>
      </c>
      <c r="C41" s="12"/>
      <c r="D41" s="12"/>
      <c r="E41" s="12"/>
      <c r="F41" s="6"/>
      <c r="G41" s="6"/>
      <c r="H41" s="28"/>
      <c r="I41" s="28"/>
      <c r="J41" s="6"/>
      <c r="K41" s="11">
        <v>2055</v>
      </c>
      <c r="L41" s="12"/>
      <c r="M41" s="12"/>
      <c r="N41" s="12"/>
      <c r="O41" s="6"/>
      <c r="P41" s="6"/>
      <c r="Q41" s="28"/>
      <c r="R41" s="28"/>
      <c r="S41" s="28"/>
      <c r="T41" s="11">
        <v>2055</v>
      </c>
      <c r="U41" s="12"/>
      <c r="V41" s="12"/>
      <c r="W41" s="12"/>
      <c r="X41" s="6"/>
      <c r="Y41" s="6"/>
      <c r="Z41" s="28"/>
      <c r="AA41" s="28"/>
      <c r="AB41" s="28"/>
      <c r="AC41" s="11">
        <v>2055</v>
      </c>
      <c r="AD41" s="12"/>
      <c r="AE41" s="12"/>
      <c r="AF41" s="12"/>
      <c r="AG41" s="6"/>
      <c r="AH41" s="6"/>
      <c r="AI41" s="28"/>
      <c r="AJ41" s="28"/>
      <c r="AK41" s="28"/>
      <c r="AL41" s="11">
        <v>2055</v>
      </c>
      <c r="AM41" s="2"/>
      <c r="AN41" s="2"/>
      <c r="AO41" s="12"/>
      <c r="AP41" s="133"/>
      <c r="AQ41" s="133"/>
      <c r="AR41" s="28"/>
      <c r="AS41" s="28"/>
      <c r="AT41" s="28"/>
      <c r="AU41" s="11">
        <v>2055</v>
      </c>
      <c r="AV41" s="12"/>
      <c r="AW41" s="12"/>
      <c r="AX41" s="12"/>
      <c r="AY41" s="6"/>
      <c r="AZ41" s="6"/>
      <c r="BA41" s="28"/>
      <c r="BB41" s="28"/>
      <c r="BC41" s="28"/>
      <c r="BD41" s="11">
        <v>2055</v>
      </c>
      <c r="BE41" s="2"/>
      <c r="BF41" s="2"/>
      <c r="BG41" s="12">
        <f t="shared" si="74"/>
        <v>0</v>
      </c>
      <c r="BH41" s="152">
        <f t="shared" si="29"/>
        <v>0</v>
      </c>
      <c r="BI41" s="152">
        <f t="shared" si="30"/>
        <v>0</v>
      </c>
      <c r="BJ41" s="28"/>
      <c r="BK41" s="11" t="e">
        <f t="shared" si="71"/>
        <v>#REF!</v>
      </c>
      <c r="BL41" s="2"/>
      <c r="BM41" s="2"/>
      <c r="BN41" s="12">
        <f t="shared" si="75"/>
        <v>0</v>
      </c>
      <c r="BO41" s="152">
        <f t="shared" si="32"/>
        <v>0</v>
      </c>
      <c r="BP41" s="152">
        <f t="shared" si="33"/>
        <v>0</v>
      </c>
      <c r="BQ41" s="28"/>
      <c r="BR41" s="11">
        <v>2055</v>
      </c>
      <c r="BS41" s="2"/>
      <c r="BT41" s="2"/>
      <c r="BU41" s="12">
        <f t="shared" si="34"/>
        <v>0</v>
      </c>
      <c r="BV41" s="152">
        <f t="shared" si="35"/>
        <v>0</v>
      </c>
      <c r="BW41" s="152">
        <f t="shared" si="36"/>
        <v>0</v>
      </c>
      <c r="BX41" s="28"/>
      <c r="BY41" s="11">
        <v>2055</v>
      </c>
      <c r="BZ41" s="2"/>
      <c r="CA41" s="2"/>
      <c r="CB41" s="12">
        <f t="shared" si="37"/>
        <v>0</v>
      </c>
      <c r="CC41" s="152">
        <f t="shared" si="38"/>
        <v>0</v>
      </c>
      <c r="CD41" s="152">
        <f t="shared" si="39"/>
        <v>0</v>
      </c>
      <c r="CE41" s="28"/>
      <c r="CF41" s="11">
        <v>2055</v>
      </c>
      <c r="CG41" s="2"/>
      <c r="CH41" s="2"/>
      <c r="CI41" s="12">
        <f t="shared" si="40"/>
        <v>0</v>
      </c>
      <c r="CJ41" s="152">
        <f t="shared" si="41"/>
        <v>0</v>
      </c>
      <c r="CK41" s="152">
        <f t="shared" si="42"/>
        <v>0</v>
      </c>
      <c r="CL41" s="28"/>
      <c r="CM41" s="11">
        <v>2055</v>
      </c>
      <c r="CN41" s="2"/>
      <c r="CO41" s="2"/>
      <c r="CP41" s="12">
        <f t="shared" si="43"/>
        <v>0</v>
      </c>
      <c r="CQ41" s="152">
        <f t="shared" si="44"/>
        <v>0</v>
      </c>
      <c r="CR41" s="152">
        <f t="shared" si="45"/>
        <v>0</v>
      </c>
      <c r="CS41" s="28"/>
      <c r="CT41" s="11">
        <v>2055</v>
      </c>
      <c r="CU41" s="2"/>
      <c r="CV41" s="2"/>
      <c r="CW41" s="12">
        <f t="shared" si="46"/>
        <v>0</v>
      </c>
      <c r="CX41" s="152">
        <f t="shared" si="47"/>
        <v>0</v>
      </c>
      <c r="CY41" s="152">
        <f t="shared" si="48"/>
        <v>0</v>
      </c>
      <c r="CZ41" s="28"/>
      <c r="DA41" s="11">
        <v>2055</v>
      </c>
      <c r="DB41" s="2"/>
      <c r="DC41" s="2"/>
      <c r="DD41" s="12">
        <f t="shared" si="49"/>
        <v>0</v>
      </c>
      <c r="DE41" s="152">
        <f t="shared" si="50"/>
        <v>0</v>
      </c>
      <c r="DF41" s="152">
        <f t="shared" si="51"/>
        <v>0</v>
      </c>
      <c r="DG41" s="28"/>
      <c r="DH41" s="11">
        <v>2055</v>
      </c>
      <c r="DI41" s="2"/>
      <c r="DJ41" s="2"/>
      <c r="DK41" s="12">
        <f t="shared" si="52"/>
        <v>0</v>
      </c>
      <c r="DL41" s="152">
        <f t="shared" si="53"/>
        <v>0</v>
      </c>
      <c r="DM41" s="152">
        <f t="shared" si="54"/>
        <v>0</v>
      </c>
      <c r="DN41" s="28"/>
      <c r="DO41" s="11">
        <v>2055</v>
      </c>
      <c r="DP41" s="2"/>
      <c r="DQ41" s="2"/>
      <c r="DR41" s="12">
        <f t="shared" si="55"/>
        <v>0</v>
      </c>
      <c r="DS41" s="152">
        <f t="shared" si="56"/>
        <v>0</v>
      </c>
      <c r="DT41" s="152">
        <f t="shared" si="57"/>
        <v>0</v>
      </c>
      <c r="DU41" s="28"/>
      <c r="DV41" s="11">
        <v>2055</v>
      </c>
      <c r="DW41" s="2"/>
      <c r="DX41" s="2"/>
      <c r="DY41" s="12">
        <f t="shared" si="58"/>
        <v>0</v>
      </c>
      <c r="DZ41" s="152">
        <f>+DW41</f>
        <v>0</v>
      </c>
      <c r="EA41" s="152">
        <f t="shared" ref="EA41:EB43" si="77">+DX41</f>
        <v>0</v>
      </c>
      <c r="EB41" s="152">
        <f t="shared" si="77"/>
        <v>0</v>
      </c>
      <c r="EC41" s="28">
        <f>+DY41</f>
        <v>0</v>
      </c>
      <c r="ED41" s="28">
        <f t="shared" ref="ED41:EE43" si="78">+DZ41</f>
        <v>0</v>
      </c>
      <c r="EE41" s="28">
        <f t="shared" si="73"/>
        <v>0</v>
      </c>
      <c r="EF41" s="28"/>
      <c r="EG41" s="86">
        <v>2055</v>
      </c>
      <c r="EH41" s="89">
        <f t="shared" si="59"/>
        <v>0</v>
      </c>
      <c r="EI41" s="89">
        <f t="shared" si="60"/>
        <v>0</v>
      </c>
      <c r="EJ41" s="89">
        <f t="shared" si="76"/>
        <v>0</v>
      </c>
      <c r="EL41" s="8">
        <v>2055</v>
      </c>
      <c r="EM41" s="6">
        <f t="shared" si="62"/>
        <v>0</v>
      </c>
      <c r="EN41" s="6">
        <f t="shared" si="63"/>
        <v>0</v>
      </c>
      <c r="EO41" s="6">
        <f t="shared" si="64"/>
        <v>0</v>
      </c>
      <c r="EQ41" s="130">
        <v>2055</v>
      </c>
      <c r="ER41" s="133"/>
      <c r="ES41" s="133"/>
      <c r="ET41" s="133"/>
      <c r="EV41" s="25">
        <v>2055</v>
      </c>
      <c r="EW41" s="28">
        <f t="shared" si="68"/>
        <v>0</v>
      </c>
      <c r="EX41" s="28">
        <f t="shared" si="69"/>
        <v>0</v>
      </c>
      <c r="EY41" s="28">
        <f t="shared" si="70"/>
        <v>0</v>
      </c>
    </row>
    <row r="42" spans="1:155" x14ac:dyDescent="0.2">
      <c r="A42" s="3"/>
      <c r="B42" s="11">
        <v>2056</v>
      </c>
      <c r="C42" s="12"/>
      <c r="D42" s="12"/>
      <c r="E42" s="12"/>
      <c r="F42" s="6"/>
      <c r="G42" s="6"/>
      <c r="H42" s="28"/>
      <c r="I42" s="28"/>
      <c r="J42" s="6"/>
      <c r="K42" s="11">
        <v>2056</v>
      </c>
      <c r="L42" s="12"/>
      <c r="M42" s="12"/>
      <c r="N42" s="12"/>
      <c r="O42" s="6"/>
      <c r="P42" s="6"/>
      <c r="Q42" s="28"/>
      <c r="R42" s="28"/>
      <c r="S42" s="28"/>
      <c r="T42" s="11">
        <v>2056</v>
      </c>
      <c r="U42" s="12"/>
      <c r="V42" s="12"/>
      <c r="W42" s="12"/>
      <c r="X42" s="6"/>
      <c r="Y42" s="6"/>
      <c r="Z42" s="28"/>
      <c r="AA42" s="28"/>
      <c r="AB42" s="28"/>
      <c r="AC42" s="11">
        <v>2056</v>
      </c>
      <c r="AD42" s="12"/>
      <c r="AE42" s="12"/>
      <c r="AF42" s="12"/>
      <c r="AG42" s="6"/>
      <c r="AH42" s="6"/>
      <c r="AI42" s="28"/>
      <c r="AJ42" s="28"/>
      <c r="AK42" s="28"/>
      <c r="AL42" s="11">
        <v>2056</v>
      </c>
      <c r="AM42" s="2"/>
      <c r="AN42" s="2"/>
      <c r="AO42" s="12"/>
      <c r="AP42" s="133"/>
      <c r="AQ42" s="133"/>
      <c r="AR42" s="28"/>
      <c r="AS42" s="28"/>
      <c r="AT42" s="28"/>
      <c r="AU42" s="11">
        <v>2056</v>
      </c>
      <c r="AV42" s="12"/>
      <c r="AW42" s="12"/>
      <c r="AX42" s="12"/>
      <c r="AY42" s="6"/>
      <c r="AZ42" s="6"/>
      <c r="BA42" s="28"/>
      <c r="BB42" s="28"/>
      <c r="BC42" s="28"/>
      <c r="BD42" s="11">
        <v>2056</v>
      </c>
      <c r="BE42" s="2"/>
      <c r="BF42" s="2"/>
      <c r="BG42" s="12">
        <f t="shared" si="74"/>
        <v>0</v>
      </c>
      <c r="BH42" s="152">
        <f t="shared" si="29"/>
        <v>0</v>
      </c>
      <c r="BI42" s="152">
        <f t="shared" si="30"/>
        <v>0</v>
      </c>
      <c r="BJ42" s="28"/>
      <c r="BK42" s="11" t="e">
        <f t="shared" si="71"/>
        <v>#REF!</v>
      </c>
      <c r="BL42" s="2"/>
      <c r="BM42" s="2"/>
      <c r="BN42" s="12">
        <f t="shared" si="75"/>
        <v>0</v>
      </c>
      <c r="BO42" s="152">
        <f t="shared" si="32"/>
        <v>0</v>
      </c>
      <c r="BP42" s="152">
        <f t="shared" si="33"/>
        <v>0</v>
      </c>
      <c r="BQ42" s="28"/>
      <c r="BR42" s="11">
        <v>2056</v>
      </c>
      <c r="BS42" s="2"/>
      <c r="BT42" s="2"/>
      <c r="BU42" s="12">
        <f t="shared" si="34"/>
        <v>0</v>
      </c>
      <c r="BV42" s="152">
        <f t="shared" si="35"/>
        <v>0</v>
      </c>
      <c r="BW42" s="152">
        <f t="shared" si="36"/>
        <v>0</v>
      </c>
      <c r="BX42" s="28"/>
      <c r="BY42" s="11">
        <v>2056</v>
      </c>
      <c r="BZ42" s="2"/>
      <c r="CA42" s="2"/>
      <c r="CB42" s="12">
        <f t="shared" si="37"/>
        <v>0</v>
      </c>
      <c r="CC42" s="152">
        <f t="shared" si="38"/>
        <v>0</v>
      </c>
      <c r="CD42" s="152">
        <f t="shared" si="39"/>
        <v>0</v>
      </c>
      <c r="CE42" s="28"/>
      <c r="CF42" s="11">
        <v>2056</v>
      </c>
      <c r="CG42" s="2"/>
      <c r="CH42" s="2"/>
      <c r="CI42" s="12">
        <f t="shared" si="40"/>
        <v>0</v>
      </c>
      <c r="CJ42" s="152">
        <f t="shared" si="41"/>
        <v>0</v>
      </c>
      <c r="CK42" s="152">
        <f t="shared" si="42"/>
        <v>0</v>
      </c>
      <c r="CL42" s="28"/>
      <c r="CM42" s="11">
        <v>2056</v>
      </c>
      <c r="CN42" s="2"/>
      <c r="CO42" s="2"/>
      <c r="CP42" s="12">
        <f t="shared" si="43"/>
        <v>0</v>
      </c>
      <c r="CQ42" s="152">
        <f t="shared" si="44"/>
        <v>0</v>
      </c>
      <c r="CR42" s="152">
        <f t="shared" si="45"/>
        <v>0</v>
      </c>
      <c r="CS42" s="28"/>
      <c r="CT42" s="11">
        <v>2056</v>
      </c>
      <c r="CU42" s="2"/>
      <c r="CV42" s="2"/>
      <c r="CW42" s="12">
        <f t="shared" si="46"/>
        <v>0</v>
      </c>
      <c r="CX42" s="152">
        <f t="shared" si="47"/>
        <v>0</v>
      </c>
      <c r="CY42" s="152">
        <f t="shared" si="48"/>
        <v>0</v>
      </c>
      <c r="CZ42" s="28"/>
      <c r="DA42" s="11">
        <v>2056</v>
      </c>
      <c r="DB42" s="2"/>
      <c r="DC42" s="2"/>
      <c r="DD42" s="12">
        <f t="shared" si="49"/>
        <v>0</v>
      </c>
      <c r="DE42" s="152">
        <f t="shared" si="50"/>
        <v>0</v>
      </c>
      <c r="DF42" s="152">
        <f t="shared" si="51"/>
        <v>0</v>
      </c>
      <c r="DG42" s="28"/>
      <c r="DH42" s="11">
        <v>2056</v>
      </c>
      <c r="DI42" s="2"/>
      <c r="DJ42" s="2"/>
      <c r="DK42" s="12">
        <f t="shared" si="52"/>
        <v>0</v>
      </c>
      <c r="DL42" s="152">
        <f t="shared" si="53"/>
        <v>0</v>
      </c>
      <c r="DM42" s="152">
        <f t="shared" si="54"/>
        <v>0</v>
      </c>
      <c r="DN42" s="28"/>
      <c r="DO42" s="11">
        <v>2056</v>
      </c>
      <c r="DP42" s="2"/>
      <c r="DQ42" s="2"/>
      <c r="DR42" s="12">
        <f t="shared" si="55"/>
        <v>0</v>
      </c>
      <c r="DS42" s="152">
        <f t="shared" si="56"/>
        <v>0</v>
      </c>
      <c r="DT42" s="152">
        <f t="shared" si="57"/>
        <v>0</v>
      </c>
      <c r="DU42" s="28"/>
      <c r="DV42" s="11">
        <v>2056</v>
      </c>
      <c r="DW42" s="2"/>
      <c r="DX42" s="2"/>
      <c r="DY42" s="12">
        <f t="shared" si="58"/>
        <v>0</v>
      </c>
      <c r="DZ42" s="152">
        <f>+DW42</f>
        <v>0</v>
      </c>
      <c r="EA42" s="152">
        <f t="shared" si="77"/>
        <v>0</v>
      </c>
      <c r="EB42" s="152">
        <f t="shared" si="77"/>
        <v>0</v>
      </c>
      <c r="EC42" s="28">
        <f>+DY42</f>
        <v>0</v>
      </c>
      <c r="ED42" s="28">
        <f t="shared" si="78"/>
        <v>0</v>
      </c>
      <c r="EE42" s="28">
        <f t="shared" si="78"/>
        <v>0</v>
      </c>
      <c r="EF42" s="28"/>
      <c r="EG42" s="86">
        <v>2056</v>
      </c>
      <c r="EH42" s="89">
        <f t="shared" si="59"/>
        <v>0</v>
      </c>
      <c r="EI42" s="89">
        <f t="shared" si="60"/>
        <v>0</v>
      </c>
      <c r="EJ42" s="89">
        <f t="shared" si="76"/>
        <v>0</v>
      </c>
      <c r="EL42" s="8">
        <v>2056</v>
      </c>
      <c r="EM42" s="6">
        <f t="shared" si="62"/>
        <v>0</v>
      </c>
      <c r="EN42" s="6">
        <f t="shared" si="63"/>
        <v>0</v>
      </c>
      <c r="EO42" s="6">
        <f t="shared" si="64"/>
        <v>0</v>
      </c>
      <c r="EQ42" s="130">
        <v>2056</v>
      </c>
      <c r="ER42" s="133"/>
      <c r="ES42" s="133"/>
      <c r="ET42" s="133"/>
      <c r="EV42" s="25">
        <v>2056</v>
      </c>
      <c r="EW42" s="28">
        <f t="shared" si="68"/>
        <v>0</v>
      </c>
      <c r="EX42" s="28">
        <f t="shared" si="69"/>
        <v>0</v>
      </c>
      <c r="EY42" s="28">
        <f t="shared" si="70"/>
        <v>0</v>
      </c>
    </row>
    <row r="43" spans="1:155" x14ac:dyDescent="0.2">
      <c r="A43" s="3"/>
      <c r="B43" s="11">
        <v>2057</v>
      </c>
      <c r="C43" s="12"/>
      <c r="D43" s="12"/>
      <c r="E43" s="12"/>
      <c r="F43" s="6"/>
      <c r="G43" s="6"/>
      <c r="H43" s="28"/>
      <c r="I43" s="28"/>
      <c r="J43" s="6"/>
      <c r="K43" s="11">
        <v>2057</v>
      </c>
      <c r="L43" s="12"/>
      <c r="M43" s="12"/>
      <c r="N43" s="12"/>
      <c r="O43" s="6"/>
      <c r="P43" s="6"/>
      <c r="Q43" s="28"/>
      <c r="R43" s="28"/>
      <c r="S43" s="28"/>
      <c r="T43" s="11">
        <v>2057</v>
      </c>
      <c r="U43" s="12"/>
      <c r="V43" s="12"/>
      <c r="W43" s="12"/>
      <c r="X43" s="6"/>
      <c r="Y43" s="6"/>
      <c r="Z43" s="28"/>
      <c r="AA43" s="28"/>
      <c r="AB43" s="28"/>
      <c r="AC43" s="11">
        <v>2057</v>
      </c>
      <c r="AD43" s="12"/>
      <c r="AE43" s="12"/>
      <c r="AF43" s="12"/>
      <c r="AG43" s="6"/>
      <c r="AH43" s="6"/>
      <c r="AI43" s="28"/>
      <c r="AJ43" s="28"/>
      <c r="AK43" s="28"/>
      <c r="AL43" s="11">
        <v>2057</v>
      </c>
      <c r="AM43" s="2"/>
      <c r="AN43" s="2"/>
      <c r="AO43" s="12"/>
      <c r="AP43" s="133"/>
      <c r="AQ43" s="133"/>
      <c r="AR43" s="28"/>
      <c r="AS43" s="28"/>
      <c r="AT43" s="28"/>
      <c r="AU43" s="11">
        <v>2057</v>
      </c>
      <c r="AV43" s="12"/>
      <c r="AW43" s="12"/>
      <c r="AX43" s="12"/>
      <c r="AY43" s="6"/>
      <c r="AZ43" s="6"/>
      <c r="BA43" s="28"/>
      <c r="BB43" s="28"/>
      <c r="BC43" s="28"/>
      <c r="BD43" s="11">
        <v>2057</v>
      </c>
      <c r="BE43" s="2"/>
      <c r="BF43" s="2"/>
      <c r="BG43" s="12">
        <f t="shared" si="74"/>
        <v>0</v>
      </c>
      <c r="BH43" s="152">
        <f t="shared" si="29"/>
        <v>0</v>
      </c>
      <c r="BI43" s="152">
        <f t="shared" si="30"/>
        <v>0</v>
      </c>
      <c r="BJ43" s="28"/>
      <c r="BK43" s="11" t="e">
        <f t="shared" si="71"/>
        <v>#REF!</v>
      </c>
      <c r="BL43" s="2"/>
      <c r="BM43" s="2"/>
      <c r="BN43" s="12">
        <f t="shared" si="75"/>
        <v>0</v>
      </c>
      <c r="BO43" s="152">
        <f t="shared" si="32"/>
        <v>0</v>
      </c>
      <c r="BP43" s="152">
        <f t="shared" si="33"/>
        <v>0</v>
      </c>
      <c r="BQ43" s="28"/>
      <c r="BR43" s="11">
        <v>2057</v>
      </c>
      <c r="BS43" s="2"/>
      <c r="BT43" s="2"/>
      <c r="BU43" s="12">
        <f t="shared" si="34"/>
        <v>0</v>
      </c>
      <c r="BV43" s="152">
        <f t="shared" si="35"/>
        <v>0</v>
      </c>
      <c r="BW43" s="152">
        <f t="shared" si="36"/>
        <v>0</v>
      </c>
      <c r="BX43" s="28"/>
      <c r="BY43" s="11">
        <v>2057</v>
      </c>
      <c r="BZ43" s="2"/>
      <c r="CA43" s="2"/>
      <c r="CB43" s="12">
        <f t="shared" si="37"/>
        <v>0</v>
      </c>
      <c r="CC43" s="152">
        <f t="shared" si="38"/>
        <v>0</v>
      </c>
      <c r="CD43" s="152">
        <f t="shared" si="39"/>
        <v>0</v>
      </c>
      <c r="CE43" s="28"/>
      <c r="CF43" s="11">
        <v>2057</v>
      </c>
      <c r="CG43" s="2"/>
      <c r="CH43" s="2"/>
      <c r="CI43" s="12">
        <f t="shared" si="40"/>
        <v>0</v>
      </c>
      <c r="CJ43" s="152">
        <f t="shared" si="41"/>
        <v>0</v>
      </c>
      <c r="CK43" s="152">
        <f t="shared" si="42"/>
        <v>0</v>
      </c>
      <c r="CL43" s="28"/>
      <c r="CM43" s="11">
        <v>2057</v>
      </c>
      <c r="CN43" s="2"/>
      <c r="CO43" s="2"/>
      <c r="CP43" s="12">
        <f t="shared" si="43"/>
        <v>0</v>
      </c>
      <c r="CQ43" s="152">
        <f t="shared" si="44"/>
        <v>0</v>
      </c>
      <c r="CR43" s="152">
        <f t="shared" si="45"/>
        <v>0</v>
      </c>
      <c r="CS43" s="28"/>
      <c r="CT43" s="11">
        <v>2057</v>
      </c>
      <c r="CU43" s="2"/>
      <c r="CV43" s="2"/>
      <c r="CW43" s="12">
        <f t="shared" si="46"/>
        <v>0</v>
      </c>
      <c r="CX43" s="152">
        <f t="shared" si="47"/>
        <v>0</v>
      </c>
      <c r="CY43" s="152">
        <f t="shared" si="48"/>
        <v>0</v>
      </c>
      <c r="CZ43" s="28"/>
      <c r="DA43" s="11">
        <v>2057</v>
      </c>
      <c r="DB43" s="2"/>
      <c r="DC43" s="2"/>
      <c r="DD43" s="12">
        <f t="shared" si="49"/>
        <v>0</v>
      </c>
      <c r="DE43" s="152">
        <f t="shared" si="50"/>
        <v>0</v>
      </c>
      <c r="DF43" s="152">
        <f t="shared" si="51"/>
        <v>0</v>
      </c>
      <c r="DG43" s="28"/>
      <c r="DH43" s="11">
        <v>2057</v>
      </c>
      <c r="DI43" s="2"/>
      <c r="DJ43" s="2"/>
      <c r="DK43" s="12">
        <f t="shared" si="52"/>
        <v>0</v>
      </c>
      <c r="DL43" s="152">
        <f t="shared" si="53"/>
        <v>0</v>
      </c>
      <c r="DM43" s="152">
        <f t="shared" si="54"/>
        <v>0</v>
      </c>
      <c r="DN43" s="28"/>
      <c r="DO43" s="11">
        <v>2057</v>
      </c>
      <c r="DP43" s="2"/>
      <c r="DQ43" s="2"/>
      <c r="DR43" s="12">
        <f t="shared" si="55"/>
        <v>0</v>
      </c>
      <c r="DS43" s="152">
        <f t="shared" si="56"/>
        <v>0</v>
      </c>
      <c r="DT43" s="152">
        <f t="shared" si="57"/>
        <v>0</v>
      </c>
      <c r="DU43" s="28"/>
      <c r="DV43" s="11">
        <v>2057</v>
      </c>
      <c r="DW43" s="2"/>
      <c r="DX43" s="2"/>
      <c r="DY43" s="12">
        <f t="shared" si="58"/>
        <v>0</v>
      </c>
      <c r="DZ43" s="152">
        <f>+DW43</f>
        <v>0</v>
      </c>
      <c r="EA43" s="152">
        <f t="shared" si="77"/>
        <v>0</v>
      </c>
      <c r="EB43" s="152">
        <f t="shared" si="77"/>
        <v>0</v>
      </c>
      <c r="EC43" s="28">
        <f>+DY43</f>
        <v>0</v>
      </c>
      <c r="ED43" s="28">
        <f t="shared" si="78"/>
        <v>0</v>
      </c>
      <c r="EE43" s="28">
        <f t="shared" si="78"/>
        <v>0</v>
      </c>
      <c r="EF43" s="28"/>
      <c r="EG43" s="86">
        <v>2057</v>
      </c>
      <c r="EH43" s="89">
        <f t="shared" si="59"/>
        <v>0</v>
      </c>
      <c r="EI43" s="89">
        <f t="shared" si="60"/>
        <v>0</v>
      </c>
      <c r="EJ43" s="89">
        <f t="shared" si="76"/>
        <v>0</v>
      </c>
      <c r="EL43" s="8">
        <v>2057</v>
      </c>
      <c r="EM43" s="6">
        <f t="shared" si="62"/>
        <v>0</v>
      </c>
      <c r="EN43" s="6">
        <f t="shared" si="63"/>
        <v>0</v>
      </c>
      <c r="EO43" s="6">
        <f t="shared" si="64"/>
        <v>0</v>
      </c>
      <c r="EQ43" s="130">
        <v>2057</v>
      </c>
      <c r="ER43" s="133"/>
      <c r="ES43" s="133"/>
      <c r="ET43" s="133"/>
      <c r="EV43" s="25">
        <v>2057</v>
      </c>
      <c r="EW43" s="28">
        <f t="shared" si="68"/>
        <v>0</v>
      </c>
      <c r="EX43" s="28">
        <f t="shared" si="69"/>
        <v>0</v>
      </c>
      <c r="EY43" s="28">
        <f t="shared" si="70"/>
        <v>0</v>
      </c>
    </row>
    <row r="44" spans="1:155" ht="13.5" thickBot="1" x14ac:dyDescent="0.25">
      <c r="A44" s="3"/>
      <c r="B44" s="18" t="s">
        <v>8</v>
      </c>
      <c r="C44" s="13">
        <f t="shared" ref="C44:I44" si="79">SUM(C11:C30)</f>
        <v>0</v>
      </c>
      <c r="D44" s="13">
        <f t="shared" si="79"/>
        <v>0</v>
      </c>
      <c r="E44" s="13">
        <f t="shared" si="79"/>
        <v>0</v>
      </c>
      <c r="F44" s="17">
        <f t="shared" si="79"/>
        <v>0</v>
      </c>
      <c r="G44" s="17">
        <f t="shared" si="79"/>
        <v>0</v>
      </c>
      <c r="H44" s="81">
        <f t="shared" si="79"/>
        <v>0</v>
      </c>
      <c r="I44" s="81">
        <f t="shared" si="79"/>
        <v>0</v>
      </c>
      <c r="J44" s="85"/>
      <c r="K44" s="18" t="s">
        <v>8</v>
      </c>
      <c r="L44" s="13">
        <f t="shared" ref="L44:R44" si="80">SUM(L11:L30)</f>
        <v>1830000</v>
      </c>
      <c r="M44" s="13">
        <f t="shared" si="80"/>
        <v>419887.5</v>
      </c>
      <c r="N44" s="13">
        <f t="shared" si="80"/>
        <v>2249887.5</v>
      </c>
      <c r="O44" s="20">
        <f t="shared" si="80"/>
        <v>457500</v>
      </c>
      <c r="P44" s="20">
        <f t="shared" si="80"/>
        <v>104971.875</v>
      </c>
      <c r="Q44" s="30">
        <f t="shared" si="80"/>
        <v>1372500</v>
      </c>
      <c r="R44" s="30">
        <f t="shared" si="80"/>
        <v>314915.625</v>
      </c>
      <c r="S44" s="96"/>
      <c r="T44" s="18" t="s">
        <v>8</v>
      </c>
      <c r="U44" s="13">
        <f t="shared" ref="U44:AA44" si="81">SUM(U11:U30)</f>
        <v>3725000</v>
      </c>
      <c r="V44" s="13">
        <f t="shared" si="81"/>
        <v>759500</v>
      </c>
      <c r="W44" s="13">
        <f t="shared" si="81"/>
        <v>4484500</v>
      </c>
      <c r="X44" s="20">
        <f t="shared" si="81"/>
        <v>1241542.5</v>
      </c>
      <c r="Y44" s="20">
        <f t="shared" si="81"/>
        <v>253141.35</v>
      </c>
      <c r="Z44" s="30">
        <f t="shared" si="81"/>
        <v>2483457.5</v>
      </c>
      <c r="AA44" s="30">
        <f t="shared" si="81"/>
        <v>506358.64999999997</v>
      </c>
      <c r="AB44" s="96"/>
      <c r="AC44" s="18" t="s">
        <v>8</v>
      </c>
      <c r="AD44" s="13">
        <f t="shared" ref="AD44:AJ44" si="82">SUM(AD11:AD30)</f>
        <v>230000</v>
      </c>
      <c r="AE44" s="13">
        <f t="shared" si="82"/>
        <v>3461.5</v>
      </c>
      <c r="AF44" s="13">
        <f t="shared" si="82"/>
        <v>233461.5</v>
      </c>
      <c r="AG44" s="20">
        <f t="shared" si="82"/>
        <v>0</v>
      </c>
      <c r="AH44" s="20">
        <f t="shared" si="82"/>
        <v>0</v>
      </c>
      <c r="AI44" s="30">
        <f t="shared" si="82"/>
        <v>230000</v>
      </c>
      <c r="AJ44" s="30">
        <f t="shared" si="82"/>
        <v>3461.5</v>
      </c>
      <c r="AK44" s="96"/>
      <c r="AL44" s="18" t="s">
        <v>8</v>
      </c>
      <c r="AM44" s="13">
        <f t="shared" ref="AM44:AS44" si="83">SUM(AM11:AM31)</f>
        <v>6970000</v>
      </c>
      <c r="AN44" s="13">
        <f t="shared" si="83"/>
        <v>1227575.2</v>
      </c>
      <c r="AO44" s="13">
        <f t="shared" si="83"/>
        <v>8197575.1999999993</v>
      </c>
      <c r="AP44" s="135">
        <f t="shared" si="83"/>
        <v>4585000</v>
      </c>
      <c r="AQ44" s="135">
        <f t="shared" si="83"/>
        <v>649875.1</v>
      </c>
      <c r="AR44" s="30">
        <f t="shared" si="83"/>
        <v>2385000</v>
      </c>
      <c r="AS44" s="30">
        <f t="shared" si="83"/>
        <v>577700.10000000009</v>
      </c>
      <c r="AT44" s="96"/>
      <c r="AU44" s="18" t="s">
        <v>8</v>
      </c>
      <c r="AV44" s="13">
        <f t="shared" ref="AV44:BB44" si="84">SUM(AV11:AV30)</f>
        <v>3130000</v>
      </c>
      <c r="AW44" s="13">
        <f t="shared" si="84"/>
        <v>394000</v>
      </c>
      <c r="AX44" s="13">
        <f t="shared" si="84"/>
        <v>3524000</v>
      </c>
      <c r="AY44" s="20">
        <f t="shared" si="84"/>
        <v>2222300</v>
      </c>
      <c r="AZ44" s="20">
        <f t="shared" si="84"/>
        <v>279740</v>
      </c>
      <c r="BA44" s="30">
        <f t="shared" si="84"/>
        <v>907700</v>
      </c>
      <c r="BB44" s="30">
        <f t="shared" si="84"/>
        <v>114260</v>
      </c>
      <c r="BC44" s="96"/>
      <c r="BD44" s="18" t="s">
        <v>8</v>
      </c>
      <c r="BE44" s="13">
        <f>SUM(BE11:BE43)</f>
        <v>4319000</v>
      </c>
      <c r="BF44" s="13">
        <f>SUM(BF11:BF43)</f>
        <v>1130337.8</v>
      </c>
      <c r="BG44" s="13">
        <f>SUM(BG11:BG43)</f>
        <v>5449337.7999999998</v>
      </c>
      <c r="BH44" s="153">
        <f>SUM(BH11:BH43)</f>
        <v>4319000</v>
      </c>
      <c r="BI44" s="153">
        <f>SUM(BI11:BI43)</f>
        <v>1130337.8</v>
      </c>
      <c r="BJ44" s="96"/>
      <c r="BK44" s="18" t="s">
        <v>8</v>
      </c>
      <c r="BL44" s="13">
        <f>SUM(BL11:BL43)</f>
        <v>1930000</v>
      </c>
      <c r="BM44" s="13">
        <f>SUM(BM11:BM43)</f>
        <v>517811</v>
      </c>
      <c r="BN44" s="13">
        <f>SUM(BN11:BN43)</f>
        <v>2447811</v>
      </c>
      <c r="BO44" s="153">
        <f>SUM(BO11:BO43)</f>
        <v>1930000</v>
      </c>
      <c r="BP44" s="153">
        <f>SUM(BP11:BP43)</f>
        <v>517811</v>
      </c>
      <c r="BQ44" s="96"/>
      <c r="BR44" s="18" t="s">
        <v>8</v>
      </c>
      <c r="BS44" s="13">
        <f>SUM(BS11:BS43)</f>
        <v>11958000</v>
      </c>
      <c r="BT44" s="13">
        <f>SUM(BT11:BT43)</f>
        <v>3366523.9999999995</v>
      </c>
      <c r="BU44" s="13">
        <f>SUM(BU11:BU43)</f>
        <v>15324524.000000002</v>
      </c>
      <c r="BV44" s="153">
        <f>SUM(BV11:BV43)</f>
        <v>11958000</v>
      </c>
      <c r="BW44" s="153">
        <f>SUM(BW11:BW43)</f>
        <v>3366523.9999999995</v>
      </c>
      <c r="BX44" s="96"/>
      <c r="BY44" s="18" t="s">
        <v>8</v>
      </c>
      <c r="BZ44" s="13">
        <f>SUM(BZ11:BZ43)</f>
        <v>5315000</v>
      </c>
      <c r="CA44" s="13">
        <f>SUM(CA11:CA43)</f>
        <v>1533755.5</v>
      </c>
      <c r="CB44" s="13">
        <f>SUM(CB11:CB43)</f>
        <v>6848755.5</v>
      </c>
      <c r="CC44" s="153">
        <f>SUM(CC11:CC43)</f>
        <v>5315000</v>
      </c>
      <c r="CD44" s="153">
        <f>SUM(CD11:CD43)</f>
        <v>1533755.5</v>
      </c>
      <c r="CE44" s="96"/>
      <c r="CF44" s="18" t="s">
        <v>8</v>
      </c>
      <c r="CG44" s="13">
        <f>SUM(CG11:CG43)</f>
        <v>13070000</v>
      </c>
      <c r="CH44" s="13">
        <f>SUM(CH11:CH43)</f>
        <v>5650746.6999999983</v>
      </c>
      <c r="CI44" s="13">
        <f>SUM(CI11:CI43)</f>
        <v>18720746.699999999</v>
      </c>
      <c r="CJ44" s="153">
        <f>SUM(CJ11:CJ43)</f>
        <v>13070000</v>
      </c>
      <c r="CK44" s="153">
        <f>SUM(CK11:CK43)</f>
        <v>5650746.6999999983</v>
      </c>
      <c r="CL44" s="96"/>
      <c r="CM44" s="18" t="s">
        <v>8</v>
      </c>
      <c r="CN44" s="13">
        <f>SUM(CN11:CN43)</f>
        <v>6010000</v>
      </c>
      <c r="CO44" s="13">
        <f>SUM(CO11:CO43)</f>
        <v>2652490.5</v>
      </c>
      <c r="CP44" s="13">
        <f>SUM(CP11:CP43)</f>
        <v>8662490.5</v>
      </c>
      <c r="CQ44" s="153">
        <f>SUM(CQ11:CQ43)</f>
        <v>6010000</v>
      </c>
      <c r="CR44" s="153">
        <f>SUM(CR11:CR43)</f>
        <v>2652490.5</v>
      </c>
      <c r="CS44" s="96"/>
      <c r="CT44" s="18" t="s">
        <v>8</v>
      </c>
      <c r="CU44" s="13">
        <f>SUM(CU11:CU43)</f>
        <v>7124000</v>
      </c>
      <c r="CV44" s="13">
        <f>SUM(CV11:CV43)</f>
        <v>2472281.5000000005</v>
      </c>
      <c r="CW44" s="13">
        <f>SUM(CW11:CW43)</f>
        <v>9596281.4999999981</v>
      </c>
      <c r="CX44" s="153">
        <f>SUM(CX11:CX43)</f>
        <v>7124000</v>
      </c>
      <c r="CY44" s="153">
        <f>SUM(CY11:CY43)</f>
        <v>2472281.5000000005</v>
      </c>
      <c r="CZ44" s="96"/>
      <c r="DA44" s="18" t="s">
        <v>8</v>
      </c>
      <c r="DB44" s="13">
        <f>SUM(DB11:DB43)</f>
        <v>3620000</v>
      </c>
      <c r="DC44" s="13">
        <f>SUM(DC11:DC43)</f>
        <v>1290125</v>
      </c>
      <c r="DD44" s="13">
        <f>SUM(DD11:DD43)</f>
        <v>4910125</v>
      </c>
      <c r="DE44" s="153">
        <f>SUM(DE11:DE43)</f>
        <v>3620000</v>
      </c>
      <c r="DF44" s="153">
        <f>SUM(DF11:DF43)</f>
        <v>1290125</v>
      </c>
      <c r="DG44" s="96"/>
      <c r="DH44" s="18" t="s">
        <v>8</v>
      </c>
      <c r="DI44" s="13">
        <f>SUM(DI11:DI43)</f>
        <v>2590000</v>
      </c>
      <c r="DJ44" s="13">
        <f>SUM(DJ11:DJ43)</f>
        <v>0</v>
      </c>
      <c r="DK44" s="13">
        <f>SUM(DK11:DK43)</f>
        <v>2590000</v>
      </c>
      <c r="DL44" s="153">
        <f>SUM(DL11:DL43)</f>
        <v>2590000</v>
      </c>
      <c r="DM44" s="153">
        <f>SUM(DM11:DM43)</f>
        <v>0</v>
      </c>
      <c r="DN44" s="96"/>
      <c r="DO44" s="18" t="s">
        <v>8</v>
      </c>
      <c r="DP44" s="13">
        <f>SUM(DP11:DP43)</f>
        <v>8910000</v>
      </c>
      <c r="DQ44" s="13">
        <f>SUM(DQ11:DQ43)</f>
        <v>3357549</v>
      </c>
      <c r="DR44" s="13">
        <f>SUM(DR11:DR43)</f>
        <v>12267549</v>
      </c>
      <c r="DS44" s="153">
        <f>SUM(DS11:DS43)</f>
        <v>8910000</v>
      </c>
      <c r="DT44" s="153">
        <f>SUM(DT11:DT43)</f>
        <v>3357549</v>
      </c>
      <c r="DU44" s="96"/>
      <c r="DV44" s="18" t="s">
        <v>8</v>
      </c>
      <c r="DW44" s="13">
        <f t="shared" ref="DW44:EE44" si="85">SUM(DW11:DW43)</f>
        <v>16935000</v>
      </c>
      <c r="DX44" s="13">
        <f t="shared" si="85"/>
        <v>12398104.739999996</v>
      </c>
      <c r="DY44" s="13">
        <f t="shared" si="85"/>
        <v>29333104.74000001</v>
      </c>
      <c r="DZ44" s="153">
        <f t="shared" si="85"/>
        <v>9905000</v>
      </c>
      <c r="EA44" s="153">
        <f t="shared" si="85"/>
        <v>6674791.4583333004</v>
      </c>
      <c r="EB44" s="153">
        <f t="shared" si="85"/>
        <v>16579791.4583333</v>
      </c>
      <c r="EC44" s="30">
        <f t="shared" si="85"/>
        <v>7030000</v>
      </c>
      <c r="ED44" s="30">
        <f t="shared" si="85"/>
        <v>5723313.0700000003</v>
      </c>
      <c r="EE44" s="30">
        <f t="shared" si="85"/>
        <v>12753313.07</v>
      </c>
      <c r="EF44" s="96"/>
      <c r="EG44" s="90" t="s">
        <v>8</v>
      </c>
      <c r="EH44" s="91">
        <f>SUM(EH11:EH43)</f>
        <v>97666000</v>
      </c>
      <c r="EI44" s="91">
        <f>SUM(EI11:EI43)</f>
        <v>37174149.939999998</v>
      </c>
      <c r="EJ44" s="91">
        <f>SUM(EJ11:EJ43)</f>
        <v>134840149.94</v>
      </c>
      <c r="EL44" s="23" t="s">
        <v>8</v>
      </c>
      <c r="EM44" s="20">
        <f>SUM(EM11:EM43)</f>
        <v>78672342.5</v>
      </c>
      <c r="EN44" s="20">
        <f>SUM(EN11:EN43)</f>
        <v>29284265.683333304</v>
      </c>
      <c r="EO44" s="20">
        <f>SUM(EO11:EO43)</f>
        <v>107956608.18333328</v>
      </c>
      <c r="EQ44" s="134" t="s">
        <v>8</v>
      </c>
      <c r="ER44" s="135">
        <f>SUM(ER11:ER43)</f>
        <v>4585000</v>
      </c>
      <c r="ES44" s="135">
        <f>SUM(ES11:ES43)</f>
        <v>649875.1</v>
      </c>
      <c r="ET44" s="135">
        <f>SUM(ET11:ET43)</f>
        <v>5234875.0999999987</v>
      </c>
      <c r="EV44" s="29" t="s">
        <v>8</v>
      </c>
      <c r="EW44" s="30">
        <f>SUM(EW11:EW43)</f>
        <v>14408657.5</v>
      </c>
      <c r="EX44" s="30">
        <f>SUM(EX11:EX43)</f>
        <v>7240009.1566666961</v>
      </c>
      <c r="EY44" s="30">
        <f>SUM(EY11:EY43)</f>
        <v>21648666.656666704</v>
      </c>
    </row>
    <row r="45" spans="1:155" ht="13.5" thickTop="1" x14ac:dyDescent="0.2">
      <c r="A45" s="3"/>
    </row>
    <row r="46" spans="1:155" x14ac:dyDescent="0.2">
      <c r="A46" s="3"/>
      <c r="X46" s="31">
        <v>1845514</v>
      </c>
      <c r="Y46" s="62">
        <f>+Y44+X44</f>
        <v>1494683.85</v>
      </c>
      <c r="AG46" s="31">
        <v>1845514</v>
      </c>
      <c r="AH46" s="62">
        <f>+AH44+AG44</f>
        <v>0</v>
      </c>
      <c r="AP46" s="31"/>
      <c r="AQ46" s="62"/>
      <c r="AY46" s="31">
        <v>1845514</v>
      </c>
      <c r="AZ46" s="62">
        <f>+AZ44+AY44</f>
        <v>2502040</v>
      </c>
      <c r="EM46" s="62"/>
      <c r="EN46" s="62"/>
      <c r="EO46" s="62"/>
      <c r="ER46" s="62"/>
      <c r="ES46" s="62"/>
      <c r="ET46" s="62"/>
      <c r="EY46" s="62"/>
    </row>
  </sheetData>
  <mergeCells count="27">
    <mergeCell ref="ER8:ET8"/>
    <mergeCell ref="ER9:ET9"/>
    <mergeCell ref="AV9:AX9"/>
    <mergeCell ref="EW8:EY8"/>
    <mergeCell ref="EW9:EY9"/>
    <mergeCell ref="BS9:BU9"/>
    <mergeCell ref="BZ9:CB9"/>
    <mergeCell ref="CG9:CI9"/>
    <mergeCell ref="CN9:CP9"/>
    <mergeCell ref="CU9:CW9"/>
    <mergeCell ref="DB9:DD9"/>
    <mergeCell ref="DI9:DK9"/>
    <mergeCell ref="DP9:DR9"/>
    <mergeCell ref="DW9:DY9"/>
    <mergeCell ref="C9:E9"/>
    <mergeCell ref="EH9:EJ9"/>
    <mergeCell ref="EM9:EO9"/>
    <mergeCell ref="EH8:EJ8"/>
    <mergeCell ref="EM8:EO8"/>
    <mergeCell ref="L9:N9"/>
    <mergeCell ref="H8:I8"/>
    <mergeCell ref="U9:W9"/>
    <mergeCell ref="AD9:AF9"/>
    <mergeCell ref="AM9:AO9"/>
    <mergeCell ref="BE9:BG9"/>
    <mergeCell ref="BL9:BN9"/>
    <mergeCell ref="F8:G8"/>
  </mergeCells>
  <pageMargins left="0.7" right="0.7" top="0.75" bottom="0.75" header="0.3" footer="0.3"/>
  <pageSetup scale="11" orientation="landscape" r:id="rId1"/>
  <ignoredErrors>
    <ignoredError sqref="E11:E30 N11:N30 W11:W30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B5:Q40"/>
  <sheetViews>
    <sheetView zoomScaleNormal="100" workbookViewId="0">
      <selection activeCell="I36" sqref="I36:M36"/>
    </sheetView>
  </sheetViews>
  <sheetFormatPr defaultColWidth="8.85546875" defaultRowHeight="12.75" x14ac:dyDescent="0.2"/>
  <cols>
    <col min="1" max="2" width="8.85546875" style="1"/>
    <col min="3" max="3" width="0.85546875" style="1" customWidth="1"/>
    <col min="4" max="4" width="13.42578125" style="1" customWidth="1"/>
    <col min="5" max="5" width="8.85546875" style="1" customWidth="1"/>
    <col min="6" max="7" width="13.42578125" style="1" customWidth="1"/>
    <col min="8" max="8" width="1.42578125" style="1" customWidth="1"/>
    <col min="9" max="10" width="13.42578125" style="1" customWidth="1"/>
    <col min="11" max="11" width="2.5703125" style="1" customWidth="1"/>
    <col min="12" max="13" width="13.42578125" style="1" customWidth="1"/>
    <col min="14" max="14" width="11.42578125" style="1" customWidth="1"/>
    <col min="15" max="15" width="13.5703125" style="1" customWidth="1"/>
    <col min="16" max="16" width="8.85546875" style="1"/>
    <col min="17" max="17" width="13.85546875" style="1" customWidth="1"/>
    <col min="18" max="16384" width="8.85546875" style="1"/>
  </cols>
  <sheetData>
    <row r="5" spans="2:13" ht="15.75" x14ac:dyDescent="0.25">
      <c r="B5" s="182" t="s">
        <v>6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2:13" s="100" customFormat="1" ht="15" x14ac:dyDescent="0.25">
      <c r="B6" s="187" t="s">
        <v>166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</row>
    <row r="7" spans="2:13" x14ac:dyDescent="0.2">
      <c r="B7" s="183" t="s">
        <v>159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spans="2:13" x14ac:dyDescent="0.2">
      <c r="B8" s="1" t="s">
        <v>160</v>
      </c>
    </row>
    <row r="10" spans="2:13" x14ac:dyDescent="0.2">
      <c r="D10" s="1" t="s">
        <v>167</v>
      </c>
      <c r="F10" s="31">
        <v>5665000</v>
      </c>
    </row>
    <row r="11" spans="2:13" x14ac:dyDescent="0.2">
      <c r="D11" s="1" t="s">
        <v>25</v>
      </c>
      <c r="F11" s="47">
        <v>42583</v>
      </c>
    </row>
    <row r="12" spans="2:13" x14ac:dyDescent="0.2">
      <c r="D12" s="1" t="s">
        <v>168</v>
      </c>
      <c r="F12" s="47">
        <v>42607</v>
      </c>
    </row>
    <row r="13" spans="2:13" x14ac:dyDescent="0.2">
      <c r="D13" s="1" t="s">
        <v>169</v>
      </c>
      <c r="F13" s="71">
        <v>42614</v>
      </c>
    </row>
    <row r="14" spans="2:13" x14ac:dyDescent="0.2">
      <c r="D14" s="1" t="s">
        <v>170</v>
      </c>
      <c r="F14" s="72" t="s">
        <v>156</v>
      </c>
    </row>
    <row r="15" spans="2:13" x14ac:dyDescent="0.2">
      <c r="D15" s="1" t="s">
        <v>157</v>
      </c>
      <c r="F15" s="72">
        <v>45536</v>
      </c>
    </row>
    <row r="16" spans="2:13" x14ac:dyDescent="0.2">
      <c r="D16" s="1" t="s">
        <v>171</v>
      </c>
      <c r="F16" s="48" t="s">
        <v>173</v>
      </c>
      <c r="I16" s="34"/>
    </row>
    <row r="17" spans="2:17" x14ac:dyDescent="0.2">
      <c r="B17" s="40"/>
      <c r="C17" s="40"/>
      <c r="D17" s="110" t="s">
        <v>184</v>
      </c>
      <c r="E17" s="110"/>
      <c r="F17" s="110" t="s">
        <v>186</v>
      </c>
      <c r="G17" s="110"/>
      <c r="H17" s="110"/>
      <c r="I17" s="40"/>
      <c r="J17" s="40"/>
    </row>
    <row r="18" spans="2:17" x14ac:dyDescent="0.2">
      <c r="B18" s="41" t="s">
        <v>0</v>
      </c>
      <c r="C18" s="41"/>
      <c r="D18" s="183" t="s">
        <v>8</v>
      </c>
      <c r="E18" s="183"/>
      <c r="F18" s="183"/>
      <c r="G18" s="183"/>
      <c r="H18" s="41"/>
      <c r="I18" s="183" t="s">
        <v>117</v>
      </c>
      <c r="J18" s="183"/>
      <c r="L18" s="183" t="s">
        <v>52</v>
      </c>
      <c r="M18" s="183"/>
    </row>
    <row r="19" spans="2:17" x14ac:dyDescent="0.2">
      <c r="B19" s="42">
        <v>41912</v>
      </c>
      <c r="C19" s="42"/>
      <c r="D19" s="43" t="s">
        <v>5</v>
      </c>
      <c r="E19" s="43" t="s">
        <v>172</v>
      </c>
      <c r="F19" s="43" t="s">
        <v>4</v>
      </c>
      <c r="G19" s="43" t="s">
        <v>8</v>
      </c>
      <c r="H19" s="43"/>
      <c r="I19" s="43" t="s">
        <v>5</v>
      </c>
      <c r="J19" s="43" t="s">
        <v>4</v>
      </c>
      <c r="L19" s="43" t="s">
        <v>5</v>
      </c>
      <c r="M19" s="43" t="s">
        <v>4</v>
      </c>
    </row>
    <row r="20" spans="2:17" hidden="1" x14ac:dyDescent="0.2">
      <c r="B20" s="3">
        <v>2021</v>
      </c>
      <c r="C20" s="38"/>
      <c r="D20" s="31"/>
      <c r="E20" s="101"/>
      <c r="F20" s="31"/>
      <c r="G20" s="31"/>
      <c r="H20" s="2"/>
      <c r="I20" s="31"/>
      <c r="J20" s="31"/>
      <c r="L20" s="31"/>
      <c r="M20" s="31"/>
      <c r="N20" s="62"/>
      <c r="O20" s="62"/>
      <c r="Q20" s="2"/>
    </row>
    <row r="21" spans="2:17" hidden="1" x14ac:dyDescent="0.2">
      <c r="B21" s="3">
        <v>2022</v>
      </c>
      <c r="C21" s="38"/>
      <c r="D21" s="31"/>
      <c r="E21" s="101"/>
      <c r="F21" s="31"/>
      <c r="G21" s="31"/>
      <c r="H21" s="2"/>
      <c r="I21" s="31"/>
      <c r="J21" s="31"/>
      <c r="L21" s="31"/>
      <c r="M21" s="31"/>
      <c r="N21" s="62"/>
      <c r="O21" s="62"/>
      <c r="Q21" s="2"/>
    </row>
    <row r="22" spans="2:17" hidden="1" x14ac:dyDescent="0.2">
      <c r="B22" s="3">
        <v>2023</v>
      </c>
      <c r="C22" s="38"/>
      <c r="D22" s="31"/>
      <c r="E22" s="101"/>
      <c r="F22" s="31"/>
      <c r="G22" s="31"/>
      <c r="H22" s="2"/>
      <c r="I22" s="31"/>
      <c r="J22" s="31"/>
      <c r="L22" s="31"/>
      <c r="M22" s="31"/>
      <c r="N22" s="62"/>
      <c r="O22" s="62"/>
      <c r="Q22" s="2"/>
    </row>
    <row r="23" spans="2:17" hidden="1" x14ac:dyDescent="0.2">
      <c r="B23" s="3">
        <v>2024</v>
      </c>
      <c r="C23" s="38"/>
      <c r="D23" s="2"/>
      <c r="E23" s="101"/>
      <c r="F23" s="2"/>
      <c r="G23" s="2"/>
      <c r="H23" s="2"/>
      <c r="I23" s="2"/>
      <c r="J23" s="2"/>
      <c r="L23" s="2"/>
      <c r="M23" s="2"/>
      <c r="N23" s="62"/>
      <c r="O23" s="62"/>
      <c r="Q23" s="2"/>
    </row>
    <row r="24" spans="2:17" x14ac:dyDescent="0.2">
      <c r="B24" s="3">
        <v>2025</v>
      </c>
      <c r="C24" s="38"/>
      <c r="D24" s="31">
        <f>+'Outstanding Debt'!U11</f>
        <v>265000</v>
      </c>
      <c r="E24" s="101">
        <v>0.02</v>
      </c>
      <c r="F24" s="31">
        <f>+'Outstanding Debt'!V11</f>
        <v>107750</v>
      </c>
      <c r="G24" s="31">
        <f t="shared" ref="G24:G35" si="0">+F24+D24</f>
        <v>372750</v>
      </c>
      <c r="H24" s="31"/>
      <c r="I24" s="31">
        <f>+'Outstanding Debt'!X11</f>
        <v>88324.5</v>
      </c>
      <c r="J24" s="31">
        <f>+'Outstanding Debt'!Y11</f>
        <v>35913.074999999997</v>
      </c>
      <c r="K24" s="31"/>
      <c r="L24" s="31">
        <f>+'Outstanding Debt'!Z11</f>
        <v>176675.5</v>
      </c>
      <c r="M24" s="31">
        <f>+'Outstanding Debt'!AA11</f>
        <v>71836.924999999988</v>
      </c>
      <c r="N24" s="62"/>
      <c r="O24" s="62"/>
      <c r="Q24" s="2"/>
    </row>
    <row r="25" spans="2:17" x14ac:dyDescent="0.2">
      <c r="B25" s="3">
        <v>2026</v>
      </c>
      <c r="C25" s="38"/>
      <c r="D25" s="2">
        <f>+'Outstanding Debt'!U12</f>
        <v>270000</v>
      </c>
      <c r="E25" s="101">
        <v>2.5000000000000001E-2</v>
      </c>
      <c r="F25" s="2">
        <f>+'Outstanding Debt'!V12</f>
        <v>102450</v>
      </c>
      <c r="G25" s="2">
        <f t="shared" si="0"/>
        <v>372450</v>
      </c>
      <c r="H25" s="2"/>
      <c r="I25" s="2">
        <f>+'Outstanding Debt'!X12</f>
        <v>89991</v>
      </c>
      <c r="J25" s="2">
        <f>+'Outstanding Debt'!Y12</f>
        <v>34146.584999999999</v>
      </c>
      <c r="L25" s="2">
        <f>+'Outstanding Debt'!Z12</f>
        <v>180009</v>
      </c>
      <c r="M25" s="2">
        <f>+'Outstanding Debt'!AA12</f>
        <v>68303.414999999994</v>
      </c>
      <c r="N25" s="62"/>
      <c r="O25" s="62"/>
      <c r="Q25" s="2"/>
    </row>
    <row r="26" spans="2:17" x14ac:dyDescent="0.2">
      <c r="B26" s="3">
        <v>2027</v>
      </c>
      <c r="C26" s="38"/>
      <c r="D26" s="2">
        <f>+'Outstanding Debt'!U13</f>
        <v>280000</v>
      </c>
      <c r="E26" s="101">
        <v>0.03</v>
      </c>
      <c r="F26" s="2">
        <f>+'Outstanding Debt'!V13</f>
        <v>95700</v>
      </c>
      <c r="G26" s="2">
        <f t="shared" si="0"/>
        <v>375700</v>
      </c>
      <c r="H26" s="2"/>
      <c r="I26" s="2">
        <f>+'Outstanding Debt'!X13</f>
        <v>93324</v>
      </c>
      <c r="J26" s="2">
        <f>+'Outstanding Debt'!Y13</f>
        <v>31896.809999999998</v>
      </c>
      <c r="L26" s="2">
        <f>+'Outstanding Debt'!Z13</f>
        <v>186676</v>
      </c>
      <c r="M26" s="2">
        <f>+'Outstanding Debt'!AA13</f>
        <v>63803.189999999995</v>
      </c>
      <c r="N26" s="62"/>
      <c r="O26" s="62"/>
      <c r="Q26" s="2"/>
    </row>
    <row r="27" spans="2:17" x14ac:dyDescent="0.2">
      <c r="B27" s="3">
        <v>2028</v>
      </c>
      <c r="C27" s="38"/>
      <c r="D27" s="2">
        <f>+'Outstanding Debt'!U14</f>
        <v>285000</v>
      </c>
      <c r="E27" s="101">
        <v>0.03</v>
      </c>
      <c r="F27" s="2">
        <f>+'Outstanding Debt'!V14</f>
        <v>87300</v>
      </c>
      <c r="G27" s="2">
        <f t="shared" si="0"/>
        <v>372300</v>
      </c>
      <c r="H27" s="2"/>
      <c r="I27" s="2">
        <f>+'Outstanding Debt'!X14</f>
        <v>94990.5</v>
      </c>
      <c r="J27" s="2">
        <f>+'Outstanding Debt'!Y14</f>
        <v>29097.09</v>
      </c>
      <c r="L27" s="2">
        <f>+'Outstanding Debt'!Z14</f>
        <v>190009.5</v>
      </c>
      <c r="M27" s="2">
        <f>+'Outstanding Debt'!AA14</f>
        <v>58202.909999999996</v>
      </c>
      <c r="N27" s="62"/>
      <c r="O27" s="62"/>
      <c r="Q27" s="2"/>
    </row>
    <row r="28" spans="2:17" x14ac:dyDescent="0.2">
      <c r="B28" s="3">
        <v>2029</v>
      </c>
      <c r="C28" s="38"/>
      <c r="D28" s="2">
        <f>+'Outstanding Debt'!U15</f>
        <v>295000</v>
      </c>
      <c r="E28" s="101">
        <v>0.03</v>
      </c>
      <c r="F28" s="2">
        <f>+'Outstanding Debt'!V15</f>
        <v>78750</v>
      </c>
      <c r="G28" s="2">
        <f t="shared" si="0"/>
        <v>373750</v>
      </c>
      <c r="H28" s="2"/>
      <c r="I28" s="2">
        <f>+'Outstanding Debt'!X15</f>
        <v>98323.5</v>
      </c>
      <c r="J28" s="2">
        <f>+'Outstanding Debt'!Y15</f>
        <v>26247.375</v>
      </c>
      <c r="L28" s="2">
        <f>+'Outstanding Debt'!Z15</f>
        <v>196676.5</v>
      </c>
      <c r="M28" s="2">
        <f>+'Outstanding Debt'!AA15</f>
        <v>52502.625</v>
      </c>
      <c r="N28" s="62"/>
      <c r="O28" s="62"/>
      <c r="Q28" s="2"/>
    </row>
    <row r="29" spans="2:17" x14ac:dyDescent="0.2">
      <c r="B29" s="3">
        <v>2030</v>
      </c>
      <c r="C29" s="38"/>
      <c r="D29" s="2">
        <f>+'Outstanding Debt'!U16</f>
        <v>305000</v>
      </c>
      <c r="E29" s="101">
        <v>0.03</v>
      </c>
      <c r="F29" s="2">
        <f>+'Outstanding Debt'!V16</f>
        <v>69900</v>
      </c>
      <c r="G29" s="2">
        <f t="shared" si="0"/>
        <v>374900</v>
      </c>
      <c r="H29" s="2"/>
      <c r="I29" s="2">
        <f>+'Outstanding Debt'!X16</f>
        <v>101656.5</v>
      </c>
      <c r="J29" s="2">
        <f>+'Outstanding Debt'!Y16</f>
        <v>23297.67</v>
      </c>
      <c r="L29" s="2">
        <f>+'Outstanding Debt'!Z16</f>
        <v>203343.5</v>
      </c>
      <c r="M29" s="2">
        <f>+'Outstanding Debt'!AA16</f>
        <v>46602.329999999994</v>
      </c>
      <c r="N29" s="62"/>
      <c r="O29" s="62"/>
      <c r="Q29" s="2"/>
    </row>
    <row r="30" spans="2:17" x14ac:dyDescent="0.2">
      <c r="B30" s="3">
        <v>2031</v>
      </c>
      <c r="C30" s="38"/>
      <c r="D30" s="2">
        <f>+'Outstanding Debt'!U17</f>
        <v>315000</v>
      </c>
      <c r="E30" s="101">
        <v>0.03</v>
      </c>
      <c r="F30" s="2">
        <f>+'Outstanding Debt'!V17</f>
        <v>60750</v>
      </c>
      <c r="G30" s="2">
        <f t="shared" si="0"/>
        <v>375750</v>
      </c>
      <c r="H30" s="2"/>
      <c r="I30" s="2">
        <f>+'Outstanding Debt'!X17</f>
        <v>104989.5</v>
      </c>
      <c r="J30" s="2">
        <f>+'Outstanding Debt'!Y17</f>
        <v>20247.974999999999</v>
      </c>
      <c r="L30" s="2">
        <f>+'Outstanding Debt'!Z17</f>
        <v>210010.5</v>
      </c>
      <c r="M30" s="2">
        <f>+'Outstanding Debt'!AA17</f>
        <v>40502.024999999994</v>
      </c>
      <c r="N30" s="62"/>
      <c r="O30" s="62"/>
      <c r="Q30" s="2"/>
    </row>
    <row r="31" spans="2:17" x14ac:dyDescent="0.2">
      <c r="B31" s="3">
        <v>2032</v>
      </c>
      <c r="C31" s="38"/>
      <c r="D31" s="2">
        <f>+'Outstanding Debt'!U18</f>
        <v>325000</v>
      </c>
      <c r="E31" s="101">
        <v>0.03</v>
      </c>
      <c r="F31" s="2">
        <f>+'Outstanding Debt'!V18</f>
        <v>51300</v>
      </c>
      <c r="G31" s="2">
        <f t="shared" si="0"/>
        <v>376300</v>
      </c>
      <c r="H31" s="2"/>
      <c r="I31" s="2">
        <f>+'Outstanding Debt'!X18</f>
        <v>108322.5</v>
      </c>
      <c r="J31" s="2">
        <f>+'Outstanding Debt'!Y18</f>
        <v>17098.29</v>
      </c>
      <c r="L31" s="2">
        <f>+'Outstanding Debt'!Z18</f>
        <v>216677.5</v>
      </c>
      <c r="M31" s="2">
        <f>+'Outstanding Debt'!AA18</f>
        <v>34201.71</v>
      </c>
      <c r="N31" s="62"/>
      <c r="O31" s="62"/>
      <c r="Q31" s="2"/>
    </row>
    <row r="32" spans="2:17" x14ac:dyDescent="0.2">
      <c r="B32" s="3">
        <v>2033</v>
      </c>
      <c r="C32" s="38"/>
      <c r="D32" s="2">
        <f>+'Outstanding Debt'!U19</f>
        <v>330000</v>
      </c>
      <c r="E32" s="101">
        <v>0.03</v>
      </c>
      <c r="F32" s="2">
        <f>+'Outstanding Debt'!V19</f>
        <v>41550</v>
      </c>
      <c r="G32" s="2">
        <f t="shared" si="0"/>
        <v>371550</v>
      </c>
      <c r="H32" s="2"/>
      <c r="I32" s="2">
        <f>+'Outstanding Debt'!X19</f>
        <v>109989</v>
      </c>
      <c r="J32" s="2">
        <f>+'Outstanding Debt'!Y19</f>
        <v>13848.615</v>
      </c>
      <c r="L32" s="2">
        <f>+'Outstanding Debt'!Z19</f>
        <v>220011</v>
      </c>
      <c r="M32" s="2">
        <f>+'Outstanding Debt'!AA19</f>
        <v>27701.384999999998</v>
      </c>
      <c r="N32" s="62"/>
      <c r="O32" s="62"/>
      <c r="Q32" s="2"/>
    </row>
    <row r="33" spans="2:17" x14ac:dyDescent="0.2">
      <c r="B33" s="3">
        <v>2034</v>
      </c>
      <c r="C33" s="38"/>
      <c r="D33" s="2">
        <f>+'Outstanding Debt'!U20</f>
        <v>340000</v>
      </c>
      <c r="E33" s="101">
        <v>0.03</v>
      </c>
      <c r="F33" s="2">
        <f>+'Outstanding Debt'!V20</f>
        <v>31650</v>
      </c>
      <c r="G33" s="2">
        <f t="shared" si="0"/>
        <v>371650</v>
      </c>
      <c r="H33" s="2"/>
      <c r="I33" s="2">
        <f>+'Outstanding Debt'!X20</f>
        <v>113322</v>
      </c>
      <c r="J33" s="2">
        <f>+'Outstanding Debt'!Y20</f>
        <v>10548.945</v>
      </c>
      <c r="L33" s="2">
        <f>+'Outstanding Debt'!Z20</f>
        <v>226678</v>
      </c>
      <c r="M33" s="2">
        <f>+'Outstanding Debt'!AA20</f>
        <v>21101.055</v>
      </c>
      <c r="N33" s="62"/>
      <c r="O33" s="62"/>
      <c r="Q33" s="2"/>
    </row>
    <row r="34" spans="2:17" x14ac:dyDescent="0.2">
      <c r="B34" s="3">
        <v>2035</v>
      </c>
      <c r="C34" s="38"/>
      <c r="D34" s="2">
        <f>+'Outstanding Debt'!U21</f>
        <v>350000</v>
      </c>
      <c r="E34" s="101">
        <v>0.03</v>
      </c>
      <c r="F34" s="2">
        <f>+'Outstanding Debt'!V21</f>
        <v>21450</v>
      </c>
      <c r="G34" s="2">
        <f t="shared" si="0"/>
        <v>371450</v>
      </c>
      <c r="H34" s="2"/>
      <c r="I34" s="2">
        <f>+'Outstanding Debt'!X21</f>
        <v>116655</v>
      </c>
      <c r="J34" s="2">
        <f>+'Outstanding Debt'!Y21</f>
        <v>7149.2849999999999</v>
      </c>
      <c r="L34" s="2">
        <f>+'Outstanding Debt'!Z21</f>
        <v>233345</v>
      </c>
      <c r="M34" s="2">
        <f>+'Outstanding Debt'!AA21</f>
        <v>14300.714999999998</v>
      </c>
      <c r="N34" s="62"/>
      <c r="O34" s="62"/>
      <c r="Q34" s="2"/>
    </row>
    <row r="35" spans="2:17" x14ac:dyDescent="0.2">
      <c r="B35" s="3">
        <v>2036</v>
      </c>
      <c r="C35" s="38"/>
      <c r="D35" s="2">
        <f>+'Outstanding Debt'!U22</f>
        <v>365000</v>
      </c>
      <c r="E35" s="101">
        <v>0.03</v>
      </c>
      <c r="F35" s="2">
        <f>+'Outstanding Debt'!V22</f>
        <v>10950</v>
      </c>
      <c r="G35" s="2">
        <f t="shared" si="0"/>
        <v>375950</v>
      </c>
      <c r="H35" s="2"/>
      <c r="I35" s="2">
        <f>+'Outstanding Debt'!X22</f>
        <v>121654.5</v>
      </c>
      <c r="J35" s="2">
        <f>+'Outstanding Debt'!Y22</f>
        <v>3649.6349999999998</v>
      </c>
      <c r="L35" s="2">
        <f>+'Outstanding Debt'!Z22</f>
        <v>243345.49999999997</v>
      </c>
      <c r="M35" s="2">
        <f>+'Outstanding Debt'!AA22</f>
        <v>7300.3649999999998</v>
      </c>
      <c r="N35" s="62"/>
      <c r="O35" s="62"/>
      <c r="Q35" s="2"/>
    </row>
    <row r="36" spans="2:17" ht="13.5" thickBot="1" x14ac:dyDescent="0.25">
      <c r="B36" s="19" t="s">
        <v>8</v>
      </c>
      <c r="C36" s="19"/>
      <c r="D36" s="45">
        <f>SUM(D20:D35)</f>
        <v>3725000</v>
      </c>
      <c r="E36" s="45"/>
      <c r="F36" s="45">
        <f>SUM(F20:F35)</f>
        <v>759500</v>
      </c>
      <c r="G36" s="45">
        <f>SUM(G20:G35)</f>
        <v>4484500</v>
      </c>
      <c r="H36" s="45"/>
      <c r="I36" s="45">
        <f>SUM(I20:I35)</f>
        <v>1241542.5</v>
      </c>
      <c r="J36" s="45">
        <f>SUM(J20:J35)</f>
        <v>253141.35</v>
      </c>
      <c r="K36" s="9"/>
      <c r="L36" s="45">
        <f>SUM(L20:L35)</f>
        <v>2483457.5</v>
      </c>
      <c r="M36" s="45">
        <f>SUM(M20:M35)</f>
        <v>506358.64999999997</v>
      </c>
      <c r="Q36" s="62"/>
    </row>
    <row r="37" spans="2:17" ht="13.5" thickTop="1" x14ac:dyDescent="0.2"/>
    <row r="38" spans="2:17" x14ac:dyDescent="0.2">
      <c r="B38" s="7"/>
    </row>
    <row r="39" spans="2:17" x14ac:dyDescent="0.2">
      <c r="B39" s="7"/>
    </row>
    <row r="40" spans="2:17" x14ac:dyDescent="0.2">
      <c r="B40" s="7"/>
    </row>
  </sheetData>
  <mergeCells count="6">
    <mergeCell ref="B5:M5"/>
    <mergeCell ref="B7:M7"/>
    <mergeCell ref="D18:G18"/>
    <mergeCell ref="I18:J18"/>
    <mergeCell ref="L18:M18"/>
    <mergeCell ref="B6:M6"/>
  </mergeCells>
  <printOptions horizontalCentered="1"/>
  <pageMargins left="0.25" right="0.25" top="0.75" bottom="0.75" header="0.3" footer="0.3"/>
  <pageSetup orientation="landscape" r:id="rId1"/>
  <headerFooter>
    <oddFooter>&amp;L&amp;8&amp;D&amp;Z&amp;F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B5:Q40"/>
  <sheetViews>
    <sheetView zoomScaleNormal="100" workbookViewId="0">
      <selection activeCell="X59" sqref="X59"/>
    </sheetView>
  </sheetViews>
  <sheetFormatPr defaultColWidth="8.85546875" defaultRowHeight="12.75" x14ac:dyDescent="0.2"/>
  <cols>
    <col min="1" max="2" width="8.85546875" style="1"/>
    <col min="3" max="3" width="0.85546875" style="1" customWidth="1"/>
    <col min="4" max="4" width="13.42578125" style="1" customWidth="1"/>
    <col min="5" max="5" width="8.85546875" style="1" customWidth="1"/>
    <col min="6" max="7" width="13.42578125" style="1" customWidth="1"/>
    <col min="8" max="8" width="1.42578125" style="1" customWidth="1"/>
    <col min="9" max="10" width="13.42578125" style="1" customWidth="1"/>
    <col min="11" max="11" width="2.5703125" style="1" customWidth="1"/>
    <col min="12" max="13" width="13.42578125" style="1" customWidth="1"/>
    <col min="14" max="14" width="11.42578125" style="1" customWidth="1"/>
    <col min="15" max="15" width="13.5703125" style="1" customWidth="1"/>
    <col min="16" max="16" width="8.85546875" style="1"/>
    <col min="17" max="17" width="13.85546875" style="1" customWidth="1"/>
    <col min="18" max="16384" width="8.85546875" style="1"/>
  </cols>
  <sheetData>
    <row r="5" spans="2:13" ht="15.75" x14ac:dyDescent="0.25">
      <c r="B5" s="182" t="s">
        <v>6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2:13" s="100" customFormat="1" ht="15" x14ac:dyDescent="0.25">
      <c r="B6" s="187" t="s">
        <v>166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</row>
    <row r="7" spans="2:13" x14ac:dyDescent="0.2">
      <c r="B7" s="183" t="s">
        <v>192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spans="2:13" x14ac:dyDescent="0.2">
      <c r="B8" s="1" t="s">
        <v>160</v>
      </c>
    </row>
    <row r="10" spans="2:13" x14ac:dyDescent="0.2">
      <c r="D10" s="1" t="s">
        <v>167</v>
      </c>
      <c r="F10" s="31">
        <f>+'Debt Assumptions'!H14</f>
        <v>1285000</v>
      </c>
    </row>
    <row r="11" spans="2:13" x14ac:dyDescent="0.2">
      <c r="D11" s="1" t="s">
        <v>25</v>
      </c>
      <c r="F11" s="47">
        <v>43313</v>
      </c>
    </row>
    <row r="12" spans="2:13" x14ac:dyDescent="0.2">
      <c r="D12" s="1" t="s">
        <v>168</v>
      </c>
      <c r="F12" s="47">
        <v>43327</v>
      </c>
    </row>
    <row r="13" spans="2:13" x14ac:dyDescent="0.2">
      <c r="D13" s="1" t="s">
        <v>169</v>
      </c>
      <c r="F13" s="71">
        <v>42614</v>
      </c>
    </row>
    <row r="14" spans="2:13" x14ac:dyDescent="0.2">
      <c r="D14" s="1" t="s">
        <v>170</v>
      </c>
      <c r="F14" s="72" t="s">
        <v>156</v>
      </c>
    </row>
    <row r="15" spans="2:13" x14ac:dyDescent="0.2">
      <c r="D15" s="1" t="s">
        <v>157</v>
      </c>
      <c r="F15" s="72" t="s">
        <v>193</v>
      </c>
    </row>
    <row r="16" spans="2:13" x14ac:dyDescent="0.2">
      <c r="D16" s="1" t="s">
        <v>171</v>
      </c>
      <c r="F16" s="48" t="s">
        <v>173</v>
      </c>
      <c r="I16" s="34"/>
    </row>
    <row r="17" spans="2:17" x14ac:dyDescent="0.2">
      <c r="B17" s="40"/>
      <c r="C17" s="40"/>
      <c r="D17" s="110" t="s">
        <v>184</v>
      </c>
      <c r="E17" s="110"/>
      <c r="F17" s="110" t="s">
        <v>201</v>
      </c>
      <c r="G17" s="110"/>
      <c r="H17" s="110"/>
      <c r="I17" s="110"/>
      <c r="J17" s="110"/>
    </row>
    <row r="18" spans="2:17" x14ac:dyDescent="0.2">
      <c r="B18" s="41" t="s">
        <v>0</v>
      </c>
      <c r="C18" s="41"/>
      <c r="D18" s="183" t="s">
        <v>8</v>
      </c>
      <c r="E18" s="183"/>
      <c r="F18" s="183"/>
      <c r="G18" s="183"/>
      <c r="H18" s="41"/>
      <c r="I18" s="183" t="s">
        <v>117</v>
      </c>
      <c r="J18" s="183"/>
      <c r="L18" s="183" t="s">
        <v>52</v>
      </c>
      <c r="M18" s="183"/>
    </row>
    <row r="19" spans="2:17" x14ac:dyDescent="0.2">
      <c r="B19" s="42">
        <v>41912</v>
      </c>
      <c r="C19" s="42"/>
      <c r="D19" s="43" t="s">
        <v>5</v>
      </c>
      <c r="E19" s="43" t="s">
        <v>172</v>
      </c>
      <c r="F19" s="43" t="s">
        <v>4</v>
      </c>
      <c r="G19" s="43" t="s">
        <v>8</v>
      </c>
      <c r="H19" s="43"/>
      <c r="I19" s="43" t="s">
        <v>5</v>
      </c>
      <c r="J19" s="43" t="s">
        <v>4</v>
      </c>
      <c r="L19" s="43" t="s">
        <v>5</v>
      </c>
      <c r="M19" s="43" t="s">
        <v>4</v>
      </c>
    </row>
    <row r="20" spans="2:17" hidden="1" x14ac:dyDescent="0.2">
      <c r="B20" s="3">
        <v>2021</v>
      </c>
      <c r="C20" s="38"/>
      <c r="D20" s="31"/>
      <c r="E20" s="101"/>
      <c r="F20" s="31"/>
      <c r="G20" s="31"/>
      <c r="H20" s="2"/>
      <c r="I20" s="31"/>
      <c r="J20" s="31"/>
      <c r="L20" s="31"/>
      <c r="M20" s="31"/>
      <c r="N20" s="62"/>
      <c r="O20" s="62"/>
      <c r="Q20" s="2"/>
    </row>
    <row r="21" spans="2:17" hidden="1" x14ac:dyDescent="0.2">
      <c r="B21" s="3">
        <v>2022</v>
      </c>
      <c r="C21" s="38"/>
      <c r="D21" s="31"/>
      <c r="E21" s="101"/>
      <c r="F21" s="31"/>
      <c r="G21" s="31"/>
      <c r="H21" s="2"/>
      <c r="I21" s="31"/>
      <c r="J21" s="31"/>
      <c r="L21" s="31"/>
      <c r="M21" s="31"/>
      <c r="N21" s="62"/>
      <c r="O21" s="62"/>
      <c r="Q21" s="2"/>
    </row>
    <row r="22" spans="2:17" hidden="1" x14ac:dyDescent="0.2">
      <c r="B22" s="3">
        <v>2023</v>
      </c>
      <c r="C22" s="38"/>
      <c r="D22" s="31"/>
      <c r="E22" s="101"/>
      <c r="F22" s="31"/>
      <c r="G22" s="31"/>
      <c r="H22" s="2"/>
      <c r="I22" s="31"/>
      <c r="J22" s="31"/>
      <c r="L22" s="31"/>
      <c r="M22" s="31"/>
      <c r="N22" s="62"/>
      <c r="O22" s="62"/>
      <c r="Q22" s="2"/>
    </row>
    <row r="23" spans="2:17" hidden="1" x14ac:dyDescent="0.2">
      <c r="B23" s="3">
        <v>2024</v>
      </c>
      <c r="C23" s="38"/>
      <c r="D23" s="2"/>
      <c r="E23" s="101"/>
      <c r="F23" s="2"/>
      <c r="G23" s="2"/>
      <c r="H23" s="2"/>
      <c r="I23" s="2"/>
      <c r="J23" s="2"/>
      <c r="L23" s="2"/>
      <c r="M23" s="2"/>
      <c r="N23" s="62"/>
      <c r="O23" s="62"/>
      <c r="Q23" s="2"/>
    </row>
    <row r="24" spans="2:17" x14ac:dyDescent="0.2">
      <c r="B24" s="3">
        <v>2025</v>
      </c>
      <c r="C24" s="38"/>
      <c r="D24" s="31">
        <v>230000</v>
      </c>
      <c r="E24" s="101">
        <v>3.0099999999999998E-2</v>
      </c>
      <c r="F24" s="31">
        <v>3461.5</v>
      </c>
      <c r="G24" s="31">
        <f t="shared" ref="G24:G35" si="0">+F24+D24</f>
        <v>233461.5</v>
      </c>
      <c r="H24" s="31"/>
      <c r="I24" s="31">
        <f>+'Outstanding Debt'!AG11</f>
        <v>0</v>
      </c>
      <c r="J24" s="31">
        <f>+'Outstanding Debt'!AH11</f>
        <v>0</v>
      </c>
      <c r="K24" s="31"/>
      <c r="L24" s="31">
        <f>+'Outstanding Debt'!AI11</f>
        <v>230000</v>
      </c>
      <c r="M24" s="31">
        <f>+'Outstanding Debt'!AJ11</f>
        <v>3461.5</v>
      </c>
      <c r="N24" s="62"/>
      <c r="O24" s="62"/>
      <c r="Q24" s="2"/>
    </row>
    <row r="25" spans="2:17" hidden="1" x14ac:dyDescent="0.2">
      <c r="B25" s="3">
        <v>2026</v>
      </c>
      <c r="C25" s="38"/>
      <c r="D25" s="2"/>
      <c r="E25" s="101"/>
      <c r="F25" s="2"/>
      <c r="G25" s="2">
        <f t="shared" si="0"/>
        <v>0</v>
      </c>
      <c r="H25" s="2"/>
      <c r="I25" s="2">
        <f>+'Outstanding Debt'!AG12</f>
        <v>0</v>
      </c>
      <c r="J25" s="2">
        <f>+'Outstanding Debt'!AH12</f>
        <v>0</v>
      </c>
      <c r="L25" s="2">
        <f>+'Outstanding Debt'!AI12</f>
        <v>0</v>
      </c>
      <c r="M25" s="2">
        <f>+'Outstanding Debt'!AJ12</f>
        <v>0</v>
      </c>
      <c r="N25" s="62"/>
      <c r="O25" s="62"/>
      <c r="Q25" s="2"/>
    </row>
    <row r="26" spans="2:17" hidden="1" x14ac:dyDescent="0.2">
      <c r="B26" s="3">
        <v>2027</v>
      </c>
      <c r="C26" s="38"/>
      <c r="D26" s="2"/>
      <c r="E26" s="101"/>
      <c r="F26" s="2"/>
      <c r="G26" s="2">
        <f t="shared" si="0"/>
        <v>0</v>
      </c>
      <c r="H26" s="2"/>
      <c r="I26" s="2">
        <f>+'Outstanding Debt'!AG13</f>
        <v>0</v>
      </c>
      <c r="J26" s="2">
        <f>+'Outstanding Debt'!AH13</f>
        <v>0</v>
      </c>
      <c r="L26" s="2">
        <f>+'Outstanding Debt'!AI13</f>
        <v>0</v>
      </c>
      <c r="M26" s="2">
        <f>+'Outstanding Debt'!AJ13</f>
        <v>0</v>
      </c>
      <c r="N26" s="62"/>
      <c r="O26" s="62"/>
      <c r="Q26" s="2"/>
    </row>
    <row r="27" spans="2:17" hidden="1" x14ac:dyDescent="0.2">
      <c r="B27" s="3">
        <v>2028</v>
      </c>
      <c r="C27" s="38"/>
      <c r="D27" s="2"/>
      <c r="E27" s="101"/>
      <c r="F27" s="2"/>
      <c r="G27" s="2">
        <f t="shared" si="0"/>
        <v>0</v>
      </c>
      <c r="H27" s="2"/>
      <c r="I27" s="2">
        <f>+'Outstanding Debt'!AG14</f>
        <v>0</v>
      </c>
      <c r="J27" s="2">
        <f>+'Outstanding Debt'!AH14</f>
        <v>0</v>
      </c>
      <c r="L27" s="2">
        <f>+'Outstanding Debt'!AI14</f>
        <v>0</v>
      </c>
      <c r="M27" s="2">
        <f>+'Outstanding Debt'!AJ14</f>
        <v>0</v>
      </c>
      <c r="N27" s="62"/>
      <c r="O27" s="62"/>
      <c r="Q27" s="2"/>
    </row>
    <row r="28" spans="2:17" hidden="1" x14ac:dyDescent="0.2">
      <c r="B28" s="3">
        <v>2029</v>
      </c>
      <c r="C28" s="38"/>
      <c r="D28" s="2"/>
      <c r="E28" s="101"/>
      <c r="F28" s="2"/>
      <c r="G28" s="2">
        <f t="shared" si="0"/>
        <v>0</v>
      </c>
      <c r="H28" s="2"/>
      <c r="I28" s="2">
        <f>+'Outstanding Debt'!AG15</f>
        <v>0</v>
      </c>
      <c r="J28" s="2">
        <f>+'Outstanding Debt'!AH15</f>
        <v>0</v>
      </c>
      <c r="L28" s="2">
        <f>+'Outstanding Debt'!AI15</f>
        <v>0</v>
      </c>
      <c r="M28" s="2">
        <f>+'Outstanding Debt'!AJ15</f>
        <v>0</v>
      </c>
      <c r="N28" s="62"/>
      <c r="O28" s="62"/>
      <c r="Q28" s="2"/>
    </row>
    <row r="29" spans="2:17" hidden="1" x14ac:dyDescent="0.2">
      <c r="B29" s="3">
        <v>2030</v>
      </c>
      <c r="C29" s="38"/>
      <c r="D29" s="2"/>
      <c r="E29" s="101"/>
      <c r="F29" s="2"/>
      <c r="G29" s="2">
        <f t="shared" si="0"/>
        <v>0</v>
      </c>
      <c r="H29" s="2"/>
      <c r="I29" s="2">
        <f>+'Outstanding Debt'!AG16</f>
        <v>0</v>
      </c>
      <c r="J29" s="2">
        <f>+'Outstanding Debt'!AH16</f>
        <v>0</v>
      </c>
      <c r="L29" s="2">
        <f>+'Outstanding Debt'!AI16</f>
        <v>0</v>
      </c>
      <c r="M29" s="2">
        <f>+'Outstanding Debt'!AJ16</f>
        <v>0</v>
      </c>
      <c r="N29" s="62"/>
      <c r="O29" s="62"/>
      <c r="Q29" s="2"/>
    </row>
    <row r="30" spans="2:17" hidden="1" x14ac:dyDescent="0.2">
      <c r="B30" s="3">
        <v>2031</v>
      </c>
      <c r="C30" s="38"/>
      <c r="D30" s="2"/>
      <c r="E30" s="101"/>
      <c r="F30" s="2"/>
      <c r="G30" s="2">
        <f t="shared" si="0"/>
        <v>0</v>
      </c>
      <c r="H30" s="2"/>
      <c r="I30" s="2">
        <f>+'Outstanding Debt'!AG17</f>
        <v>0</v>
      </c>
      <c r="J30" s="2">
        <f>+'Outstanding Debt'!AH17</f>
        <v>0</v>
      </c>
      <c r="L30" s="2">
        <f>+'Outstanding Debt'!AI17</f>
        <v>0</v>
      </c>
      <c r="M30" s="2">
        <f>+'Outstanding Debt'!AJ17</f>
        <v>0</v>
      </c>
      <c r="N30" s="62"/>
      <c r="O30" s="62"/>
      <c r="Q30" s="2"/>
    </row>
    <row r="31" spans="2:17" hidden="1" x14ac:dyDescent="0.2">
      <c r="B31" s="3">
        <v>2032</v>
      </c>
      <c r="C31" s="38"/>
      <c r="D31" s="2"/>
      <c r="E31" s="101"/>
      <c r="F31" s="2"/>
      <c r="G31" s="2">
        <f t="shared" si="0"/>
        <v>0</v>
      </c>
      <c r="H31" s="2"/>
      <c r="I31" s="2">
        <f>+'Outstanding Debt'!AG18</f>
        <v>0</v>
      </c>
      <c r="J31" s="2">
        <f>+'Outstanding Debt'!AH18</f>
        <v>0</v>
      </c>
      <c r="L31" s="2">
        <f>+'Outstanding Debt'!AI18</f>
        <v>0</v>
      </c>
      <c r="M31" s="2">
        <f>+'Outstanding Debt'!AJ18</f>
        <v>0</v>
      </c>
      <c r="N31" s="62"/>
      <c r="O31" s="62"/>
      <c r="Q31" s="2"/>
    </row>
    <row r="32" spans="2:17" hidden="1" x14ac:dyDescent="0.2">
      <c r="B32" s="3">
        <v>2033</v>
      </c>
      <c r="C32" s="38"/>
      <c r="D32" s="2"/>
      <c r="E32" s="101"/>
      <c r="F32" s="2"/>
      <c r="G32" s="2">
        <f t="shared" si="0"/>
        <v>0</v>
      </c>
      <c r="H32" s="2"/>
      <c r="I32" s="2">
        <f>+'Outstanding Debt'!AG19</f>
        <v>0</v>
      </c>
      <c r="J32" s="2">
        <f>+'Outstanding Debt'!AH19</f>
        <v>0</v>
      </c>
      <c r="L32" s="2">
        <f>+'Outstanding Debt'!AI19</f>
        <v>0</v>
      </c>
      <c r="M32" s="2">
        <f>+'Outstanding Debt'!AJ19</f>
        <v>0</v>
      </c>
      <c r="N32" s="62"/>
      <c r="O32" s="62"/>
      <c r="Q32" s="2"/>
    </row>
    <row r="33" spans="2:17" hidden="1" x14ac:dyDescent="0.2">
      <c r="B33" s="3">
        <v>2034</v>
      </c>
      <c r="C33" s="38"/>
      <c r="D33" s="2"/>
      <c r="E33" s="101"/>
      <c r="F33" s="2"/>
      <c r="G33" s="2">
        <f t="shared" si="0"/>
        <v>0</v>
      </c>
      <c r="H33" s="2"/>
      <c r="I33" s="2">
        <f>+'Outstanding Debt'!AG20</f>
        <v>0</v>
      </c>
      <c r="J33" s="2">
        <f>+'Outstanding Debt'!AH20</f>
        <v>0</v>
      </c>
      <c r="L33" s="2">
        <f>+'Outstanding Debt'!AI20</f>
        <v>0</v>
      </c>
      <c r="M33" s="2">
        <f>+'Outstanding Debt'!AJ20</f>
        <v>0</v>
      </c>
      <c r="N33" s="62"/>
      <c r="O33" s="62"/>
      <c r="Q33" s="2"/>
    </row>
    <row r="34" spans="2:17" hidden="1" x14ac:dyDescent="0.2">
      <c r="B34" s="3">
        <v>2035</v>
      </c>
      <c r="C34" s="38"/>
      <c r="D34" s="2"/>
      <c r="E34" s="101"/>
      <c r="F34" s="2"/>
      <c r="G34" s="2">
        <f t="shared" si="0"/>
        <v>0</v>
      </c>
      <c r="H34" s="2"/>
      <c r="I34" s="2">
        <f>+'Outstanding Debt'!AG21</f>
        <v>0</v>
      </c>
      <c r="J34" s="2">
        <f>+'Outstanding Debt'!AH21</f>
        <v>0</v>
      </c>
      <c r="L34" s="2">
        <f>+'Outstanding Debt'!AI21</f>
        <v>0</v>
      </c>
      <c r="M34" s="2">
        <f>+'Outstanding Debt'!AJ21</f>
        <v>0</v>
      </c>
      <c r="N34" s="62"/>
      <c r="O34" s="62"/>
      <c r="Q34" s="2"/>
    </row>
    <row r="35" spans="2:17" hidden="1" x14ac:dyDescent="0.2">
      <c r="B35" s="3">
        <v>2036</v>
      </c>
      <c r="C35" s="38"/>
      <c r="D35" s="2"/>
      <c r="E35" s="101"/>
      <c r="F35" s="2"/>
      <c r="G35" s="2">
        <f t="shared" si="0"/>
        <v>0</v>
      </c>
      <c r="H35" s="2"/>
      <c r="I35" s="2">
        <f>+'Outstanding Debt'!AG22</f>
        <v>0</v>
      </c>
      <c r="J35" s="2">
        <f>+'Outstanding Debt'!AH22</f>
        <v>0</v>
      </c>
      <c r="L35" s="2">
        <f>+'Outstanding Debt'!AI22</f>
        <v>0</v>
      </c>
      <c r="M35" s="2">
        <f>+'Outstanding Debt'!AJ22</f>
        <v>0</v>
      </c>
      <c r="N35" s="62"/>
      <c r="O35" s="62"/>
      <c r="Q35" s="2"/>
    </row>
    <row r="36" spans="2:17" ht="13.5" thickBot="1" x14ac:dyDescent="0.25">
      <c r="B36" s="19" t="s">
        <v>8</v>
      </c>
      <c r="C36" s="19"/>
      <c r="D36" s="45">
        <f>SUM(D20:D35)</f>
        <v>230000</v>
      </c>
      <c r="E36" s="45"/>
      <c r="F36" s="45">
        <f>SUM(F20:F35)</f>
        <v>3461.5</v>
      </c>
      <c r="G36" s="45">
        <f>SUM(G20:G35)</f>
        <v>233461.5</v>
      </c>
      <c r="H36" s="45"/>
      <c r="I36" s="45">
        <f>SUM(I20:I35)</f>
        <v>0</v>
      </c>
      <c r="J36" s="45">
        <f>SUM(J20:J35)</f>
        <v>0</v>
      </c>
      <c r="K36" s="9"/>
      <c r="L36" s="45">
        <f>SUM(L20:L35)</f>
        <v>230000</v>
      </c>
      <c r="M36" s="45">
        <f>SUM(M20:M35)</f>
        <v>3461.5</v>
      </c>
      <c r="Q36" s="62"/>
    </row>
    <row r="37" spans="2:17" ht="13.5" thickTop="1" x14ac:dyDescent="0.2"/>
    <row r="38" spans="2:17" x14ac:dyDescent="0.2">
      <c r="B38" s="7"/>
    </row>
    <row r="39" spans="2:17" x14ac:dyDescent="0.2">
      <c r="B39" s="7"/>
    </row>
    <row r="40" spans="2:17" x14ac:dyDescent="0.2">
      <c r="B40" s="7"/>
    </row>
  </sheetData>
  <mergeCells count="6">
    <mergeCell ref="B5:M5"/>
    <mergeCell ref="B6:M6"/>
    <mergeCell ref="B7:M7"/>
    <mergeCell ref="D18:G18"/>
    <mergeCell ref="I18:J18"/>
    <mergeCell ref="L18:M18"/>
  </mergeCells>
  <printOptions horizontalCentered="1"/>
  <pageMargins left="0.25" right="0.25" top="0.75" bottom="0.75" header="0.3" footer="0.3"/>
  <pageSetup orientation="landscape" r:id="rId1"/>
  <headerFooter>
    <oddFooter>&amp;L&amp;8&amp;D&amp;Z&amp;F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B5:T51"/>
  <sheetViews>
    <sheetView topLeftCell="A4" zoomScaleNormal="100" workbookViewId="0">
      <selection activeCell="L30" sqref="L30"/>
    </sheetView>
  </sheetViews>
  <sheetFormatPr defaultColWidth="8.85546875" defaultRowHeight="12.75" x14ac:dyDescent="0.2"/>
  <cols>
    <col min="1" max="2" width="8.85546875" style="1"/>
    <col min="3" max="3" width="0.85546875" style="1" customWidth="1"/>
    <col min="4" max="4" width="13.42578125" style="1" customWidth="1"/>
    <col min="5" max="5" width="8.85546875" style="1" customWidth="1"/>
    <col min="6" max="7" width="13.42578125" style="1" customWidth="1"/>
    <col min="8" max="8" width="2.42578125" style="1" customWidth="1"/>
    <col min="9" max="10" width="13.42578125" style="1" customWidth="1"/>
    <col min="11" max="11" width="2.42578125" style="1" customWidth="1"/>
    <col min="12" max="13" width="13.42578125" style="1" customWidth="1"/>
    <col min="14" max="14" width="2.42578125" style="1" customWidth="1"/>
    <col min="15" max="16" width="13.42578125" style="1" customWidth="1"/>
    <col min="17" max="17" width="11.42578125" style="1" customWidth="1"/>
    <col min="18" max="18" width="13.5703125" style="1" customWidth="1"/>
    <col min="19" max="19" width="8.85546875" style="1"/>
    <col min="20" max="20" width="13.85546875" style="1" customWidth="1"/>
    <col min="21" max="16384" width="8.85546875" style="1"/>
  </cols>
  <sheetData>
    <row r="5" spans="2:16" ht="15.75" x14ac:dyDescent="0.25">
      <c r="B5" s="182" t="s">
        <v>6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</row>
    <row r="6" spans="2:16" s="100" customFormat="1" ht="15" x14ac:dyDescent="0.25">
      <c r="B6" s="187" t="s">
        <v>166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</row>
    <row r="7" spans="2:16" x14ac:dyDescent="0.2">
      <c r="B7" s="183" t="s">
        <v>221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</row>
    <row r="8" spans="2:16" x14ac:dyDescent="0.2">
      <c r="B8" s="1" t="s">
        <v>160</v>
      </c>
    </row>
    <row r="10" spans="2:16" x14ac:dyDescent="0.2">
      <c r="D10" s="1" t="s">
        <v>167</v>
      </c>
      <c r="F10" s="31">
        <f>+'Debt Assumptions'!H15</f>
        <v>8965000</v>
      </c>
    </row>
    <row r="11" spans="2:16" x14ac:dyDescent="0.2">
      <c r="D11" s="1" t="s">
        <v>25</v>
      </c>
      <c r="F11" s="47">
        <v>43952</v>
      </c>
    </row>
    <row r="12" spans="2:16" x14ac:dyDescent="0.2">
      <c r="D12" s="1" t="s">
        <v>168</v>
      </c>
      <c r="F12" s="47">
        <v>43972</v>
      </c>
    </row>
    <row r="13" spans="2:16" x14ac:dyDescent="0.2">
      <c r="D13" s="1" t="s">
        <v>169</v>
      </c>
      <c r="F13" s="71">
        <v>42614</v>
      </c>
    </row>
    <row r="14" spans="2:16" x14ac:dyDescent="0.2">
      <c r="D14" s="1" t="s">
        <v>170</v>
      </c>
      <c r="F14" s="72" t="s">
        <v>156</v>
      </c>
    </row>
    <row r="15" spans="2:16" x14ac:dyDescent="0.2">
      <c r="D15" s="1" t="s">
        <v>157</v>
      </c>
      <c r="F15" s="72">
        <v>47362</v>
      </c>
    </row>
    <row r="16" spans="2:16" x14ac:dyDescent="0.2">
      <c r="D16" s="1" t="s">
        <v>171</v>
      </c>
      <c r="F16" s="48" t="s">
        <v>223</v>
      </c>
      <c r="I16" s="34"/>
      <c r="L16" s="34"/>
    </row>
    <row r="17" spans="2:20" x14ac:dyDescent="0.2">
      <c r="B17" s="40"/>
      <c r="C17" s="40"/>
      <c r="D17" s="110" t="s">
        <v>184</v>
      </c>
      <c r="E17" s="110"/>
      <c r="F17" s="110" t="s">
        <v>222</v>
      </c>
      <c r="G17" s="110"/>
      <c r="H17" s="110"/>
      <c r="I17" s="110"/>
      <c r="J17" s="110"/>
      <c r="K17" s="110"/>
      <c r="L17" s="110"/>
      <c r="M17" s="110"/>
      <c r="N17" s="40"/>
      <c r="O17" s="40"/>
      <c r="P17" s="40"/>
    </row>
    <row r="18" spans="2:20" x14ac:dyDescent="0.2">
      <c r="B18" s="41" t="s">
        <v>0</v>
      </c>
      <c r="C18" s="41"/>
      <c r="D18" s="183" t="s">
        <v>8</v>
      </c>
      <c r="E18" s="183"/>
      <c r="F18" s="183"/>
      <c r="G18" s="183"/>
      <c r="H18" s="41"/>
      <c r="I18" s="183" t="s">
        <v>117</v>
      </c>
      <c r="J18" s="183"/>
      <c r="K18" s="41"/>
      <c r="L18" s="183" t="s">
        <v>212</v>
      </c>
      <c r="M18" s="183"/>
      <c r="O18" s="183" t="s">
        <v>52</v>
      </c>
      <c r="P18" s="183"/>
    </row>
    <row r="19" spans="2:20" x14ac:dyDescent="0.2">
      <c r="B19" s="42">
        <v>41912</v>
      </c>
      <c r="C19" s="42"/>
      <c r="D19" s="43" t="s">
        <v>5</v>
      </c>
      <c r="E19" s="43" t="s">
        <v>172</v>
      </c>
      <c r="F19" s="43" t="s">
        <v>4</v>
      </c>
      <c r="G19" s="43" t="s">
        <v>8</v>
      </c>
      <c r="H19" s="43"/>
      <c r="I19" s="43" t="s">
        <v>5</v>
      </c>
      <c r="J19" s="43" t="s">
        <v>4</v>
      </c>
      <c r="K19" s="43"/>
      <c r="L19" s="43" t="s">
        <v>5</v>
      </c>
      <c r="M19" s="43" t="s">
        <v>4</v>
      </c>
      <c r="O19" s="43" t="s">
        <v>5</v>
      </c>
      <c r="P19" s="43" t="s">
        <v>4</v>
      </c>
    </row>
    <row r="20" spans="2:20" hidden="1" x14ac:dyDescent="0.2">
      <c r="B20" s="3">
        <v>2021</v>
      </c>
      <c r="C20" s="38"/>
      <c r="D20" s="31"/>
      <c r="E20" s="101"/>
      <c r="F20" s="31"/>
      <c r="G20" s="31"/>
      <c r="H20" s="2"/>
      <c r="I20" s="31"/>
      <c r="J20" s="31"/>
      <c r="K20" s="2"/>
      <c r="L20" s="31"/>
      <c r="M20" s="31"/>
      <c r="O20" s="31"/>
      <c r="P20" s="31"/>
      <c r="Q20" s="62"/>
      <c r="R20" s="62"/>
      <c r="T20" s="2"/>
    </row>
    <row r="21" spans="2:20" hidden="1" x14ac:dyDescent="0.2">
      <c r="B21" s="3">
        <v>2022</v>
      </c>
      <c r="C21" s="38"/>
      <c r="D21" s="31"/>
      <c r="E21" s="101"/>
      <c r="F21" s="31"/>
      <c r="G21" s="31"/>
      <c r="H21" s="2"/>
      <c r="I21" s="31"/>
      <c r="J21" s="31"/>
      <c r="K21" s="2"/>
      <c r="L21" s="31"/>
      <c r="M21" s="31"/>
      <c r="O21" s="31"/>
      <c r="P21" s="31"/>
      <c r="Q21" s="62"/>
      <c r="R21" s="62"/>
      <c r="T21" s="2"/>
    </row>
    <row r="22" spans="2:20" hidden="1" x14ac:dyDescent="0.2">
      <c r="B22" s="3">
        <v>2023</v>
      </c>
      <c r="C22" s="38"/>
      <c r="D22" s="31"/>
      <c r="E22" s="101"/>
      <c r="F22" s="31"/>
      <c r="G22" s="31"/>
      <c r="H22" s="2"/>
      <c r="I22" s="31"/>
      <c r="J22" s="31"/>
      <c r="K22" s="2"/>
      <c r="L22" s="31"/>
      <c r="M22" s="31"/>
      <c r="O22" s="31"/>
      <c r="P22" s="31"/>
      <c r="Q22" s="62"/>
      <c r="R22" s="62"/>
      <c r="T22" s="2"/>
    </row>
    <row r="23" spans="2:20" hidden="1" x14ac:dyDescent="0.2">
      <c r="B23" s="3">
        <v>2024</v>
      </c>
      <c r="C23" s="38"/>
      <c r="D23" s="2"/>
      <c r="E23" s="101"/>
      <c r="F23" s="2"/>
      <c r="G23" s="2"/>
      <c r="H23" s="2"/>
      <c r="I23" s="2"/>
      <c r="J23" s="2"/>
      <c r="K23" s="2"/>
      <c r="L23" s="2"/>
      <c r="M23" s="2"/>
      <c r="O23" s="2"/>
      <c r="P23" s="2"/>
      <c r="Q23" s="62"/>
      <c r="R23" s="62"/>
      <c r="T23" s="2"/>
    </row>
    <row r="24" spans="2:20" x14ac:dyDescent="0.2">
      <c r="B24" s="3">
        <v>2025</v>
      </c>
      <c r="C24" s="38"/>
      <c r="D24" s="31">
        <f>+'Outstanding Debt'!AM11</f>
        <v>535000</v>
      </c>
      <c r="E24" s="101">
        <v>0.03</v>
      </c>
      <c r="F24" s="31">
        <f>+'Outstanding Debt'!AN11</f>
        <v>175525.02</v>
      </c>
      <c r="G24" s="31">
        <f t="shared" ref="G24:G34" si="0">+F24+D24</f>
        <v>710525.02</v>
      </c>
      <c r="H24" s="31"/>
      <c r="I24" s="31">
        <f>+'Outstanding Debt'!AG11</f>
        <v>0</v>
      </c>
      <c r="J24" s="31">
        <f>+'Outstanding Debt'!AH11</f>
        <v>0</v>
      </c>
      <c r="K24" s="31"/>
      <c r="L24" s="31">
        <f>+'Outstanding Debt'!AP11</f>
        <v>365000</v>
      </c>
      <c r="M24" s="31">
        <f>+'Outstanding Debt'!AQ11</f>
        <v>112731.26</v>
      </c>
      <c r="N24" s="31"/>
      <c r="O24" s="31">
        <f>+'Outstanding Debt'!AR11</f>
        <v>170000</v>
      </c>
      <c r="P24" s="31">
        <f>+'Outstanding Debt'!AS11</f>
        <v>62793.759999999995</v>
      </c>
      <c r="Q24" s="62"/>
      <c r="R24" s="62"/>
      <c r="T24" s="2"/>
    </row>
    <row r="25" spans="2:20" x14ac:dyDescent="0.2">
      <c r="B25" s="3">
        <v>2026</v>
      </c>
      <c r="C25" s="38"/>
      <c r="D25" s="2">
        <f>+'Outstanding Debt'!AM12</f>
        <v>555000</v>
      </c>
      <c r="E25" s="101">
        <v>0.03</v>
      </c>
      <c r="F25" s="2">
        <f>+'Outstanding Debt'!AN12</f>
        <v>159475.01999999999</v>
      </c>
      <c r="G25" s="2">
        <f t="shared" si="0"/>
        <v>714475.02</v>
      </c>
      <c r="H25" s="2"/>
      <c r="I25" s="2">
        <f>+'Outstanding Debt'!AG12</f>
        <v>0</v>
      </c>
      <c r="J25" s="2">
        <f>+'Outstanding Debt'!AH12</f>
        <v>0</v>
      </c>
      <c r="K25" s="2"/>
      <c r="L25" s="2">
        <f>+'Outstanding Debt'!AP12</f>
        <v>375000</v>
      </c>
      <c r="M25" s="2">
        <f>+'Outstanding Debt'!AQ12</f>
        <v>101781.26</v>
      </c>
      <c r="O25" s="2">
        <f>+'Outstanding Debt'!AR12</f>
        <v>180000</v>
      </c>
      <c r="P25" s="2">
        <f>+'Outstanding Debt'!AS12</f>
        <v>57693.759999999995</v>
      </c>
      <c r="Q25" s="62"/>
      <c r="R25" s="62"/>
      <c r="T25" s="2"/>
    </row>
    <row r="26" spans="2:20" x14ac:dyDescent="0.2">
      <c r="B26" s="3">
        <v>2027</v>
      </c>
      <c r="C26" s="38"/>
      <c r="D26" s="2">
        <f>+'Outstanding Debt'!AM13</f>
        <v>565000</v>
      </c>
      <c r="E26" s="101">
        <v>0.03</v>
      </c>
      <c r="F26" s="2">
        <f>+'Outstanding Debt'!AN13</f>
        <v>142825.01999999999</v>
      </c>
      <c r="G26" s="2">
        <f t="shared" si="0"/>
        <v>707825.02</v>
      </c>
      <c r="H26" s="2"/>
      <c r="I26" s="2">
        <f>+'Outstanding Debt'!AG13</f>
        <v>0</v>
      </c>
      <c r="J26" s="2">
        <f>+'Outstanding Debt'!AH13</f>
        <v>0</v>
      </c>
      <c r="K26" s="2"/>
      <c r="L26" s="2">
        <f>+'Outstanding Debt'!AP13</f>
        <v>385000</v>
      </c>
      <c r="M26" s="2">
        <f>+'Outstanding Debt'!AQ13</f>
        <v>90531.26</v>
      </c>
      <c r="O26" s="2">
        <f>+'Outstanding Debt'!AR13</f>
        <v>180000</v>
      </c>
      <c r="P26" s="2">
        <f>+'Outstanding Debt'!AS13</f>
        <v>52293.759999999995</v>
      </c>
      <c r="Q26" s="62"/>
      <c r="R26" s="62"/>
      <c r="T26" s="2"/>
    </row>
    <row r="27" spans="2:20" x14ac:dyDescent="0.2">
      <c r="B27" s="3">
        <v>2028</v>
      </c>
      <c r="C27" s="38"/>
      <c r="D27" s="2">
        <f>+'Outstanding Debt'!AM14</f>
        <v>580000</v>
      </c>
      <c r="E27" s="101">
        <v>0.03</v>
      </c>
      <c r="F27" s="2">
        <f>+'Outstanding Debt'!AN14</f>
        <v>125875.02</v>
      </c>
      <c r="G27" s="2">
        <f t="shared" si="0"/>
        <v>705875.02</v>
      </c>
      <c r="H27" s="2"/>
      <c r="I27" s="2">
        <f>+'Outstanding Debt'!AG14</f>
        <v>0</v>
      </c>
      <c r="J27" s="2">
        <f>+'Outstanding Debt'!AH14</f>
        <v>0</v>
      </c>
      <c r="K27" s="2"/>
      <c r="L27" s="2">
        <f>+'Outstanding Debt'!AP14</f>
        <v>395000</v>
      </c>
      <c r="M27" s="2">
        <f>+'Outstanding Debt'!AQ14</f>
        <v>78981.259999999995</v>
      </c>
      <c r="O27" s="2">
        <f>+'Outstanding Debt'!AR14</f>
        <v>185000</v>
      </c>
      <c r="P27" s="2">
        <f>+'Outstanding Debt'!AS14</f>
        <v>46893.760000000009</v>
      </c>
      <c r="Q27" s="62"/>
      <c r="R27" s="62"/>
      <c r="T27" s="2"/>
    </row>
    <row r="28" spans="2:20" x14ac:dyDescent="0.2">
      <c r="B28" s="3">
        <v>2029</v>
      </c>
      <c r="C28" s="38"/>
      <c r="D28" s="2">
        <f>+'Outstanding Debt'!AM15</f>
        <v>605000</v>
      </c>
      <c r="E28" s="101">
        <v>0.03</v>
      </c>
      <c r="F28" s="2">
        <f>+'Outstanding Debt'!AN15</f>
        <v>108475.02</v>
      </c>
      <c r="G28" s="2">
        <f t="shared" si="0"/>
        <v>713475.02</v>
      </c>
      <c r="H28" s="2"/>
      <c r="I28" s="2">
        <f>+'Outstanding Debt'!AG15</f>
        <v>0</v>
      </c>
      <c r="J28" s="2">
        <f>+'Outstanding Debt'!AH15</f>
        <v>0</v>
      </c>
      <c r="K28" s="2"/>
      <c r="L28" s="2">
        <f>+'Outstanding Debt'!AP15</f>
        <v>410000</v>
      </c>
      <c r="M28" s="2">
        <f>+'Outstanding Debt'!AQ15</f>
        <v>67131.259999999995</v>
      </c>
      <c r="O28" s="2">
        <f>+'Outstanding Debt'!AR15</f>
        <v>195000</v>
      </c>
      <c r="P28" s="2">
        <f>+'Outstanding Debt'!AS15</f>
        <v>41343.760000000009</v>
      </c>
      <c r="Q28" s="62"/>
      <c r="R28" s="62"/>
      <c r="T28" s="2"/>
    </row>
    <row r="29" spans="2:20" x14ac:dyDescent="0.2">
      <c r="B29" s="3">
        <v>2030</v>
      </c>
      <c r="C29" s="38"/>
      <c r="D29" s="2">
        <f>+'Outstanding Debt'!AM16</f>
        <v>620000</v>
      </c>
      <c r="E29" s="101">
        <v>0.02</v>
      </c>
      <c r="F29" s="2">
        <f>+'Outstanding Debt'!AN16</f>
        <v>90325.02</v>
      </c>
      <c r="G29" s="2">
        <f t="shared" si="0"/>
        <v>710325.02</v>
      </c>
      <c r="H29" s="2"/>
      <c r="I29" s="2">
        <f>+'Outstanding Debt'!AG16</f>
        <v>0</v>
      </c>
      <c r="J29" s="2">
        <f>+'Outstanding Debt'!AH16</f>
        <v>0</v>
      </c>
      <c r="K29" s="2"/>
      <c r="L29" s="2">
        <f>+'Outstanding Debt'!AP16</f>
        <v>420000</v>
      </c>
      <c r="M29" s="2">
        <f>+'Outstanding Debt'!AQ16</f>
        <v>54831.26</v>
      </c>
      <c r="O29" s="2">
        <f>+'Outstanding Debt'!AR16</f>
        <v>200000</v>
      </c>
      <c r="P29" s="2">
        <f>+'Outstanding Debt'!AS16</f>
        <v>35493.760000000002</v>
      </c>
      <c r="Q29" s="62"/>
      <c r="R29" s="62"/>
      <c r="T29" s="2"/>
    </row>
    <row r="30" spans="2:20" x14ac:dyDescent="0.2">
      <c r="B30" s="3">
        <v>2031</v>
      </c>
      <c r="C30" s="38"/>
      <c r="D30" s="2">
        <f>+'Outstanding Debt'!AM17</f>
        <v>500000</v>
      </c>
      <c r="E30" s="101">
        <v>0.02</v>
      </c>
      <c r="F30" s="2">
        <f>+'Outstanding Debt'!AN17</f>
        <v>77925.02</v>
      </c>
      <c r="G30" s="2">
        <f t="shared" si="0"/>
        <v>577925.02</v>
      </c>
      <c r="H30" s="2"/>
      <c r="I30" s="2">
        <f>+'Outstanding Debt'!AG17</f>
        <v>0</v>
      </c>
      <c r="J30" s="2">
        <f>+'Outstanding Debt'!AH17</f>
        <v>0</v>
      </c>
      <c r="K30" s="2"/>
      <c r="L30" s="2">
        <f>+'Outstanding Debt'!AP17</f>
        <v>430000</v>
      </c>
      <c r="M30" s="2">
        <f>+'Outstanding Debt'!AQ17</f>
        <v>46431.26</v>
      </c>
      <c r="O30" s="2">
        <f>+'Outstanding Debt'!AR17</f>
        <v>70000</v>
      </c>
      <c r="P30" s="2">
        <f>+'Outstanding Debt'!AS17</f>
        <v>31493.760000000002</v>
      </c>
      <c r="Q30" s="62"/>
      <c r="R30" s="62"/>
      <c r="T30" s="2"/>
    </row>
    <row r="31" spans="2:20" x14ac:dyDescent="0.2">
      <c r="B31" s="3">
        <v>2032</v>
      </c>
      <c r="C31" s="38"/>
      <c r="D31" s="2">
        <f>+'Outstanding Debt'!AM18</f>
        <v>515000</v>
      </c>
      <c r="E31" s="101">
        <v>0.02</v>
      </c>
      <c r="F31" s="2">
        <f>+'Outstanding Debt'!AN18</f>
        <v>67925.02</v>
      </c>
      <c r="G31" s="2">
        <f t="shared" si="0"/>
        <v>582925.02</v>
      </c>
      <c r="H31" s="2"/>
      <c r="I31" s="2">
        <f>+'Outstanding Debt'!AG18</f>
        <v>0</v>
      </c>
      <c r="J31" s="2">
        <f>+'Outstanding Debt'!AH18</f>
        <v>0</v>
      </c>
      <c r="K31" s="2"/>
      <c r="L31" s="2">
        <f>+'Outstanding Debt'!AP18</f>
        <v>440000</v>
      </c>
      <c r="M31" s="2">
        <f>+'Outstanding Debt'!AQ18</f>
        <v>37831.26</v>
      </c>
      <c r="O31" s="2">
        <f>+'Outstanding Debt'!AR18</f>
        <v>75000</v>
      </c>
      <c r="P31" s="2">
        <f>+'Outstanding Debt'!AS18</f>
        <v>30093.760000000002</v>
      </c>
      <c r="Q31" s="62"/>
      <c r="R31" s="62"/>
      <c r="T31" s="2"/>
    </row>
    <row r="32" spans="2:20" x14ac:dyDescent="0.2">
      <c r="B32" s="3">
        <v>2033</v>
      </c>
      <c r="C32" s="38"/>
      <c r="D32" s="2">
        <f>+'Outstanding Debt'!AM19</f>
        <v>520000</v>
      </c>
      <c r="E32" s="101">
        <v>0.02</v>
      </c>
      <c r="F32" s="2">
        <f>+'Outstanding Debt'!AN19</f>
        <v>57625.02</v>
      </c>
      <c r="G32" s="2">
        <f t="shared" si="0"/>
        <v>577625.02</v>
      </c>
      <c r="H32" s="2"/>
      <c r="I32" s="2">
        <f>+'Outstanding Debt'!AG19</f>
        <v>0</v>
      </c>
      <c r="J32" s="2">
        <f>+'Outstanding Debt'!AH19</f>
        <v>0</v>
      </c>
      <c r="K32" s="2"/>
      <c r="L32" s="2">
        <f>+'Outstanding Debt'!AP19</f>
        <v>445000</v>
      </c>
      <c r="M32" s="2">
        <f>+'Outstanding Debt'!AQ19</f>
        <v>29031.26</v>
      </c>
      <c r="O32" s="2">
        <f>+'Outstanding Debt'!AR19</f>
        <v>75000</v>
      </c>
      <c r="P32" s="2">
        <f>+'Outstanding Debt'!AS19</f>
        <v>28593.759999999998</v>
      </c>
      <c r="Q32" s="62"/>
      <c r="R32" s="62"/>
      <c r="T32" s="2"/>
    </row>
    <row r="33" spans="2:20" x14ac:dyDescent="0.2">
      <c r="B33" s="3">
        <v>2034</v>
      </c>
      <c r="C33" s="38"/>
      <c r="D33" s="2">
        <f>+'Outstanding Debt'!AM20</f>
        <v>530000</v>
      </c>
      <c r="E33" s="101">
        <v>2.1250000000000002E-2</v>
      </c>
      <c r="F33" s="2">
        <f>+'Outstanding Debt'!AN20</f>
        <v>47225.02</v>
      </c>
      <c r="G33" s="2">
        <f t="shared" si="0"/>
        <v>577225.02</v>
      </c>
      <c r="H33" s="2"/>
      <c r="I33" s="2">
        <f>+'Outstanding Debt'!AG20</f>
        <v>0</v>
      </c>
      <c r="J33" s="2">
        <f>+'Outstanding Debt'!AH20</f>
        <v>0</v>
      </c>
      <c r="K33" s="2"/>
      <c r="L33" s="2">
        <f>+'Outstanding Debt'!AP20</f>
        <v>455000</v>
      </c>
      <c r="M33" s="2">
        <f>+'Outstanding Debt'!AQ20</f>
        <v>20131.259999999998</v>
      </c>
      <c r="O33" s="2">
        <f>+'Outstanding Debt'!AR20</f>
        <v>75000</v>
      </c>
      <c r="P33" s="2">
        <f>+'Outstanding Debt'!AS20</f>
        <v>27093.759999999998</v>
      </c>
      <c r="Q33" s="62"/>
      <c r="R33" s="62"/>
      <c r="T33" s="2"/>
    </row>
    <row r="34" spans="2:20" x14ac:dyDescent="0.2">
      <c r="B34" s="3">
        <v>2035</v>
      </c>
      <c r="C34" s="38"/>
      <c r="D34" s="2">
        <f>+'Outstanding Debt'!AM21</f>
        <v>545000</v>
      </c>
      <c r="E34" s="101">
        <v>2.2499999999999999E-2</v>
      </c>
      <c r="F34" s="2">
        <f>+'Outstanding Debt'!AN21</f>
        <v>35962.5</v>
      </c>
      <c r="G34" s="2">
        <f t="shared" si="0"/>
        <v>580962.5</v>
      </c>
      <c r="H34" s="2"/>
      <c r="I34" s="2">
        <f>+'Outstanding Debt'!AG21</f>
        <v>0</v>
      </c>
      <c r="J34" s="2">
        <f>+'Outstanding Debt'!AH21</f>
        <v>0</v>
      </c>
      <c r="K34" s="2"/>
      <c r="L34" s="2">
        <f>+'Outstanding Debt'!AP21</f>
        <v>465000</v>
      </c>
      <c r="M34" s="2">
        <f>+'Outstanding Debt'!AQ21</f>
        <v>10462.5</v>
      </c>
      <c r="O34" s="2">
        <f>+'Outstanding Debt'!AR21</f>
        <v>80000</v>
      </c>
      <c r="P34" s="2">
        <f>+'Outstanding Debt'!AS21</f>
        <v>25500</v>
      </c>
      <c r="Q34" s="62"/>
      <c r="R34" s="62"/>
      <c r="T34" s="2"/>
    </row>
    <row r="35" spans="2:20" x14ac:dyDescent="0.2">
      <c r="B35" s="3">
        <v>2036</v>
      </c>
      <c r="C35" s="38"/>
      <c r="D35" s="2">
        <f>+'Outstanding Debt'!AM22</f>
        <v>80000</v>
      </c>
      <c r="E35" s="101">
        <v>2.5000000000000001E-2</v>
      </c>
      <c r="F35" s="2">
        <f>+'Outstanding Debt'!AN22</f>
        <v>23700</v>
      </c>
      <c r="G35" s="2">
        <f t="shared" ref="G35:G44" si="1">+F35+D35</f>
        <v>103700</v>
      </c>
      <c r="H35" s="2"/>
      <c r="I35" s="2">
        <f>+'Outstanding Debt'!AG22</f>
        <v>0</v>
      </c>
      <c r="J35" s="2">
        <f>+'Outstanding Debt'!AH22</f>
        <v>0</v>
      </c>
      <c r="K35" s="2"/>
      <c r="L35" s="2">
        <f>+'Outstanding Debt'!AP22</f>
        <v>0</v>
      </c>
      <c r="M35" s="2">
        <f>+'Outstanding Debt'!AQ22</f>
        <v>0</v>
      </c>
      <c r="O35" s="2">
        <f>+'Outstanding Debt'!AR22</f>
        <v>80000</v>
      </c>
      <c r="P35" s="2">
        <f>+'Outstanding Debt'!AS22</f>
        <v>23700</v>
      </c>
      <c r="Q35" s="62"/>
      <c r="R35" s="62"/>
      <c r="T35" s="2"/>
    </row>
    <row r="36" spans="2:20" x14ac:dyDescent="0.2">
      <c r="B36" s="3">
        <v>2037</v>
      </c>
      <c r="C36" s="38"/>
      <c r="D36" s="2">
        <f>+'Outstanding Debt'!AM23</f>
        <v>80000</v>
      </c>
      <c r="E36" s="101">
        <v>2.5000000000000001E-2</v>
      </c>
      <c r="F36" s="2">
        <f>+'Outstanding Debt'!AN23</f>
        <v>21700</v>
      </c>
      <c r="G36" s="2">
        <f t="shared" si="1"/>
        <v>101700</v>
      </c>
      <c r="H36" s="2"/>
      <c r="I36" s="2">
        <f>+'Outstanding Debt'!AG23</f>
        <v>0</v>
      </c>
      <c r="J36" s="2">
        <f>+'Outstanding Debt'!AH23</f>
        <v>0</v>
      </c>
      <c r="K36" s="2"/>
      <c r="L36" s="2">
        <f>+'Outstanding Debt'!AP23</f>
        <v>0</v>
      </c>
      <c r="M36" s="2">
        <f>+'Outstanding Debt'!AQ23</f>
        <v>0</v>
      </c>
      <c r="O36" s="2">
        <f>+'Outstanding Debt'!AR23</f>
        <v>80000</v>
      </c>
      <c r="P36" s="2">
        <f>+'Outstanding Debt'!AS23</f>
        <v>21700</v>
      </c>
      <c r="Q36" s="62"/>
      <c r="R36" s="62"/>
      <c r="T36" s="2"/>
    </row>
    <row r="37" spans="2:20" x14ac:dyDescent="0.2">
      <c r="B37" s="3">
        <v>2038</v>
      </c>
      <c r="C37" s="38"/>
      <c r="D37" s="2">
        <f>+'Outstanding Debt'!AM24</f>
        <v>85000</v>
      </c>
      <c r="E37" s="101">
        <v>2.5000000000000001E-2</v>
      </c>
      <c r="F37" s="2">
        <f>+'Outstanding Debt'!AN24</f>
        <v>19700</v>
      </c>
      <c r="G37" s="2">
        <f t="shared" si="1"/>
        <v>104700</v>
      </c>
      <c r="H37" s="2"/>
      <c r="I37" s="2">
        <f>+'Outstanding Debt'!AG24</f>
        <v>0</v>
      </c>
      <c r="J37" s="2">
        <f>+'Outstanding Debt'!AH24</f>
        <v>0</v>
      </c>
      <c r="K37" s="2"/>
      <c r="L37" s="2">
        <f>+'Outstanding Debt'!AP24</f>
        <v>0</v>
      </c>
      <c r="M37" s="2">
        <f>+'Outstanding Debt'!AQ24</f>
        <v>0</v>
      </c>
      <c r="O37" s="2">
        <f>+'Outstanding Debt'!AR24</f>
        <v>85000</v>
      </c>
      <c r="P37" s="2">
        <f>+'Outstanding Debt'!AS24</f>
        <v>19700</v>
      </c>
      <c r="Q37" s="62"/>
      <c r="R37" s="62"/>
      <c r="T37" s="2"/>
    </row>
    <row r="38" spans="2:20" x14ac:dyDescent="0.2">
      <c r="B38" s="3">
        <v>2039</v>
      </c>
      <c r="C38" s="38"/>
      <c r="D38" s="2">
        <f>+'Outstanding Debt'!AM25</f>
        <v>85000</v>
      </c>
      <c r="E38" s="101">
        <v>2.5000000000000001E-2</v>
      </c>
      <c r="F38" s="2">
        <f>+'Outstanding Debt'!AN25</f>
        <v>17575</v>
      </c>
      <c r="G38" s="2">
        <f t="shared" si="1"/>
        <v>102575</v>
      </c>
      <c r="H38" s="2"/>
      <c r="I38" s="2">
        <f>+'Outstanding Debt'!AG25</f>
        <v>0</v>
      </c>
      <c r="J38" s="2">
        <f>+'Outstanding Debt'!AH25</f>
        <v>0</v>
      </c>
      <c r="K38" s="2"/>
      <c r="L38" s="2">
        <f>+'Outstanding Debt'!AP25</f>
        <v>0</v>
      </c>
      <c r="M38" s="2">
        <f>+'Outstanding Debt'!AQ25</f>
        <v>0</v>
      </c>
      <c r="O38" s="2">
        <f>+'Outstanding Debt'!AR25</f>
        <v>85000</v>
      </c>
      <c r="P38" s="2">
        <f>+'Outstanding Debt'!AS25</f>
        <v>17575</v>
      </c>
      <c r="Q38" s="62"/>
      <c r="R38" s="62"/>
      <c r="T38" s="2"/>
    </row>
    <row r="39" spans="2:20" x14ac:dyDescent="0.2">
      <c r="B39" s="3">
        <v>2040</v>
      </c>
      <c r="C39" s="38"/>
      <c r="D39" s="2">
        <f>+'Outstanding Debt'!AM26</f>
        <v>90000</v>
      </c>
      <c r="E39" s="101">
        <v>2.5000000000000001E-2</v>
      </c>
      <c r="F39" s="2">
        <f>+'Outstanding Debt'!AN26</f>
        <v>15450</v>
      </c>
      <c r="G39" s="2">
        <f t="shared" si="1"/>
        <v>105450</v>
      </c>
      <c r="H39" s="2"/>
      <c r="I39" s="2">
        <f>+'Outstanding Debt'!AG26</f>
        <v>0</v>
      </c>
      <c r="J39" s="2">
        <f>+'Outstanding Debt'!AH26</f>
        <v>0</v>
      </c>
      <c r="K39" s="2"/>
      <c r="L39" s="2">
        <f>+'Outstanding Debt'!AP26</f>
        <v>0</v>
      </c>
      <c r="M39" s="2">
        <f>+'Outstanding Debt'!AQ26</f>
        <v>0</v>
      </c>
      <c r="O39" s="2">
        <f>+'Outstanding Debt'!AR26</f>
        <v>90000</v>
      </c>
      <c r="P39" s="2">
        <f>+'Outstanding Debt'!AS26</f>
        <v>15450</v>
      </c>
      <c r="Q39" s="62"/>
      <c r="R39" s="62"/>
      <c r="T39" s="2"/>
    </row>
    <row r="40" spans="2:20" x14ac:dyDescent="0.2">
      <c r="B40" s="3">
        <v>2041</v>
      </c>
      <c r="C40" s="38"/>
      <c r="D40" s="2">
        <f>+'Outstanding Debt'!AM27</f>
        <v>90000</v>
      </c>
      <c r="E40" s="101">
        <v>2.75E-2</v>
      </c>
      <c r="F40" s="2">
        <f>+'Outstanding Debt'!AN27</f>
        <v>13200</v>
      </c>
      <c r="G40" s="2">
        <f t="shared" si="1"/>
        <v>103200</v>
      </c>
      <c r="H40" s="2"/>
      <c r="I40" s="2">
        <f>+'Outstanding Debt'!AG27</f>
        <v>0</v>
      </c>
      <c r="J40" s="2">
        <f>+'Outstanding Debt'!AH27</f>
        <v>0</v>
      </c>
      <c r="K40" s="2"/>
      <c r="L40" s="2">
        <f>+'Outstanding Debt'!AP27</f>
        <v>0</v>
      </c>
      <c r="M40" s="2">
        <f>+'Outstanding Debt'!AQ27</f>
        <v>0</v>
      </c>
      <c r="O40" s="2">
        <f>+'Outstanding Debt'!AR27</f>
        <v>90000</v>
      </c>
      <c r="P40" s="2">
        <f>+'Outstanding Debt'!AS27</f>
        <v>13200</v>
      </c>
      <c r="Q40" s="62"/>
      <c r="R40" s="62"/>
      <c r="T40" s="2"/>
    </row>
    <row r="41" spans="2:20" x14ac:dyDescent="0.2">
      <c r="B41" s="3">
        <v>2042</v>
      </c>
      <c r="C41" s="38"/>
      <c r="D41" s="2">
        <f>+'Outstanding Debt'!AM28</f>
        <v>95000</v>
      </c>
      <c r="E41" s="101">
        <v>2.75E-2</v>
      </c>
      <c r="F41" s="2">
        <f>+'Outstanding Debt'!AN28</f>
        <v>10725</v>
      </c>
      <c r="G41" s="2">
        <f t="shared" si="1"/>
        <v>105725</v>
      </c>
      <c r="H41" s="2"/>
      <c r="I41" s="2">
        <f>+'Outstanding Debt'!AG28</f>
        <v>0</v>
      </c>
      <c r="J41" s="2">
        <f>+'Outstanding Debt'!AH28</f>
        <v>0</v>
      </c>
      <c r="K41" s="2"/>
      <c r="L41" s="2">
        <f>+'Outstanding Debt'!AP28</f>
        <v>0</v>
      </c>
      <c r="M41" s="2">
        <f>+'Outstanding Debt'!AQ28</f>
        <v>0</v>
      </c>
      <c r="O41" s="2">
        <f>+'Outstanding Debt'!AR28</f>
        <v>95000</v>
      </c>
      <c r="P41" s="2">
        <f>+'Outstanding Debt'!AS28</f>
        <v>10725</v>
      </c>
      <c r="Q41" s="62"/>
      <c r="R41" s="62"/>
      <c r="T41" s="2"/>
    </row>
    <row r="42" spans="2:20" x14ac:dyDescent="0.2">
      <c r="B42" s="3">
        <v>2043</v>
      </c>
      <c r="C42" s="38"/>
      <c r="D42" s="2">
        <f>+'Outstanding Debt'!AM29</f>
        <v>95000</v>
      </c>
      <c r="E42" s="101">
        <v>2.75E-2</v>
      </c>
      <c r="F42" s="2">
        <f>+'Outstanding Debt'!AN29</f>
        <v>8112.5</v>
      </c>
      <c r="G42" s="2">
        <f t="shared" si="1"/>
        <v>103112.5</v>
      </c>
      <c r="H42" s="2"/>
      <c r="I42" s="2">
        <f>+'Outstanding Debt'!AG29</f>
        <v>0</v>
      </c>
      <c r="J42" s="2">
        <f>+'Outstanding Debt'!AH29</f>
        <v>0</v>
      </c>
      <c r="K42" s="2"/>
      <c r="L42" s="2">
        <f>+'Outstanding Debt'!AP29</f>
        <v>0</v>
      </c>
      <c r="M42" s="2">
        <f>+'Outstanding Debt'!AQ29</f>
        <v>0</v>
      </c>
      <c r="O42" s="2">
        <f>+'Outstanding Debt'!AR29</f>
        <v>95000</v>
      </c>
      <c r="P42" s="2">
        <f>+'Outstanding Debt'!AS29</f>
        <v>8112.5</v>
      </c>
      <c r="Q42" s="62"/>
      <c r="R42" s="62"/>
      <c r="T42" s="2"/>
    </row>
    <row r="43" spans="2:20" x14ac:dyDescent="0.2">
      <c r="B43" s="3">
        <v>2044</v>
      </c>
      <c r="C43" s="38"/>
      <c r="D43" s="2">
        <f>+'Outstanding Debt'!AM30</f>
        <v>100000</v>
      </c>
      <c r="E43" s="101">
        <v>2.75E-2</v>
      </c>
      <c r="F43" s="2">
        <f>+'Outstanding Debt'!AN30</f>
        <v>5500</v>
      </c>
      <c r="G43" s="2">
        <f t="shared" si="1"/>
        <v>105500</v>
      </c>
      <c r="H43" s="2"/>
      <c r="I43" s="2">
        <f>+'Outstanding Debt'!AG30</f>
        <v>0</v>
      </c>
      <c r="J43" s="2">
        <f>+'Outstanding Debt'!AH30</f>
        <v>0</v>
      </c>
      <c r="K43" s="2"/>
      <c r="L43" s="2">
        <f>+'Outstanding Debt'!AP30</f>
        <v>0</v>
      </c>
      <c r="M43" s="2">
        <f>+'Outstanding Debt'!AQ30</f>
        <v>0</v>
      </c>
      <c r="O43" s="2">
        <f>+'Outstanding Debt'!AR30</f>
        <v>100000</v>
      </c>
      <c r="P43" s="2">
        <f>+'Outstanding Debt'!AS30</f>
        <v>5500</v>
      </c>
      <c r="Q43" s="62"/>
      <c r="R43" s="62"/>
      <c r="T43" s="2"/>
    </row>
    <row r="44" spans="2:20" x14ac:dyDescent="0.2">
      <c r="B44" s="3">
        <v>2045</v>
      </c>
      <c r="C44" s="38"/>
      <c r="D44" s="2">
        <f>+'Outstanding Debt'!AM31</f>
        <v>100000</v>
      </c>
      <c r="E44" s="101">
        <v>2.75E-2</v>
      </c>
      <c r="F44" s="2">
        <f>+'Outstanding Debt'!AN31</f>
        <v>2750</v>
      </c>
      <c r="G44" s="2">
        <f t="shared" si="1"/>
        <v>102750</v>
      </c>
      <c r="H44" s="2"/>
      <c r="I44" s="2">
        <f>+'Outstanding Debt'!AG31</f>
        <v>0</v>
      </c>
      <c r="J44" s="2">
        <f>+'Outstanding Debt'!AH31</f>
        <v>0</v>
      </c>
      <c r="K44" s="2"/>
      <c r="L44" s="2">
        <f>+'Outstanding Debt'!AP31</f>
        <v>0</v>
      </c>
      <c r="M44" s="2">
        <f>+'Outstanding Debt'!AQ31</f>
        <v>0</v>
      </c>
      <c r="O44" s="2">
        <f>+'Outstanding Debt'!AR31</f>
        <v>100000</v>
      </c>
      <c r="P44" s="2">
        <f>+'Outstanding Debt'!AS31</f>
        <v>2750</v>
      </c>
      <c r="Q44" s="62"/>
      <c r="R44" s="62"/>
      <c r="T44" s="2"/>
    </row>
    <row r="45" spans="2:20" hidden="1" x14ac:dyDescent="0.2">
      <c r="B45" s="3">
        <v>2046</v>
      </c>
      <c r="C45" s="38"/>
      <c r="D45" s="2">
        <v>0</v>
      </c>
      <c r="E45" s="101"/>
      <c r="F45" s="2">
        <v>0</v>
      </c>
      <c r="G45" s="2">
        <v>0</v>
      </c>
      <c r="H45" s="2"/>
      <c r="I45" s="2">
        <v>0</v>
      </c>
      <c r="J45" s="2">
        <v>0</v>
      </c>
      <c r="K45" s="2"/>
      <c r="L45" s="2">
        <v>0</v>
      </c>
      <c r="M45" s="2">
        <v>0</v>
      </c>
      <c r="O45" s="2">
        <v>0</v>
      </c>
      <c r="P45" s="2">
        <v>0</v>
      </c>
      <c r="Q45" s="62"/>
      <c r="R45" s="62"/>
      <c r="T45" s="2"/>
    </row>
    <row r="46" spans="2:20" hidden="1" x14ac:dyDescent="0.2">
      <c r="B46" s="3">
        <v>2047</v>
      </c>
      <c r="C46" s="38"/>
      <c r="D46" s="2">
        <v>0</v>
      </c>
      <c r="E46" s="101"/>
      <c r="F46" s="2">
        <v>0</v>
      </c>
      <c r="G46" s="2">
        <v>0</v>
      </c>
      <c r="H46" s="2"/>
      <c r="I46" s="2">
        <v>0</v>
      </c>
      <c r="J46" s="2">
        <v>0</v>
      </c>
      <c r="K46" s="2"/>
      <c r="L46" s="2">
        <v>0</v>
      </c>
      <c r="M46" s="2">
        <v>0</v>
      </c>
      <c r="O46" s="2">
        <v>0</v>
      </c>
      <c r="P46" s="2">
        <v>0</v>
      </c>
      <c r="Q46" s="62"/>
      <c r="R46" s="62"/>
      <c r="T46" s="2"/>
    </row>
    <row r="47" spans="2:20" ht="13.5" thickBot="1" x14ac:dyDescent="0.25">
      <c r="B47" s="19" t="s">
        <v>8</v>
      </c>
      <c r="C47" s="19"/>
      <c r="D47" s="45">
        <f>SUM(D20:D46)</f>
        <v>6970000</v>
      </c>
      <c r="E47" s="45"/>
      <c r="F47" s="45">
        <f>SUM(F20:F46)</f>
        <v>1227575.2</v>
      </c>
      <c r="G47" s="45">
        <f>SUM(G20:G46)</f>
        <v>8197575.1999999993</v>
      </c>
      <c r="H47" s="45"/>
      <c r="I47" s="45">
        <f>SUM(I20:I46)</f>
        <v>0</v>
      </c>
      <c r="J47" s="45">
        <f>SUM(J20:J46)</f>
        <v>0</v>
      </c>
      <c r="K47" s="45"/>
      <c r="L47" s="45">
        <f>SUM(L20:L46)</f>
        <v>4585000</v>
      </c>
      <c r="M47" s="45">
        <f>SUM(M20:M46)</f>
        <v>649875.1</v>
      </c>
      <c r="N47" s="9"/>
      <c r="O47" s="45">
        <f>SUM(O20:O46)</f>
        <v>2385000</v>
      </c>
      <c r="P47" s="45">
        <f>SUM(P20:P46)</f>
        <v>577700.10000000009</v>
      </c>
      <c r="T47" s="62"/>
    </row>
    <row r="48" spans="2:20" ht="13.5" thickTop="1" x14ac:dyDescent="0.2"/>
    <row r="49" spans="2:2" x14ac:dyDescent="0.2">
      <c r="B49" s="7"/>
    </row>
    <row r="50" spans="2:2" x14ac:dyDescent="0.2">
      <c r="B50" s="7"/>
    </row>
    <row r="51" spans="2:2" x14ac:dyDescent="0.2">
      <c r="B51" s="7"/>
    </row>
  </sheetData>
  <mergeCells count="7">
    <mergeCell ref="B5:P5"/>
    <mergeCell ref="B6:P6"/>
    <mergeCell ref="B7:P7"/>
    <mergeCell ref="D18:G18"/>
    <mergeCell ref="I18:J18"/>
    <mergeCell ref="O18:P18"/>
    <mergeCell ref="L18:M18"/>
  </mergeCells>
  <printOptions horizontalCentered="1"/>
  <pageMargins left="0.25" right="0.25" top="0.75" bottom="0.75" header="0.3" footer="0.3"/>
  <pageSetup scale="91" orientation="landscape" r:id="rId1"/>
  <headerFooter>
    <oddFooter>&amp;L&amp;8&amp;D&amp;Z&amp;F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B5:Q51"/>
  <sheetViews>
    <sheetView topLeftCell="A4" zoomScaleNormal="100" workbookViewId="0">
      <selection activeCell="J49" sqref="J49"/>
    </sheetView>
  </sheetViews>
  <sheetFormatPr defaultColWidth="8.85546875" defaultRowHeight="12.75" x14ac:dyDescent="0.2"/>
  <cols>
    <col min="1" max="2" width="8.85546875" style="1"/>
    <col min="3" max="3" width="0.85546875" style="1" customWidth="1"/>
    <col min="4" max="4" width="13.42578125" style="1" customWidth="1"/>
    <col min="5" max="5" width="8.85546875" style="1" customWidth="1"/>
    <col min="6" max="7" width="13.42578125" style="1" customWidth="1"/>
    <col min="8" max="8" width="2.42578125" style="1" customWidth="1"/>
    <col min="9" max="10" width="13.42578125" style="1" customWidth="1"/>
    <col min="11" max="11" width="2.42578125" style="1" customWidth="1"/>
    <col min="12" max="13" width="13.42578125" style="1" customWidth="1"/>
    <col min="14" max="14" width="11.42578125" style="1" customWidth="1"/>
    <col min="15" max="15" width="13.5703125" style="1" customWidth="1"/>
    <col min="16" max="16" width="8.85546875" style="1"/>
    <col min="17" max="17" width="13.85546875" style="1" customWidth="1"/>
    <col min="18" max="16384" width="8.85546875" style="1"/>
  </cols>
  <sheetData>
    <row r="5" spans="2:13" ht="15.75" x14ac:dyDescent="0.25">
      <c r="B5" s="182" t="s">
        <v>6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2:13" s="100" customFormat="1" ht="15" x14ac:dyDescent="0.25">
      <c r="B6" s="187" t="s">
        <v>166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</row>
    <row r="7" spans="2:13" x14ac:dyDescent="0.2">
      <c r="B7" s="183" t="s">
        <v>225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spans="2:13" x14ac:dyDescent="0.2">
      <c r="B8" s="1" t="s">
        <v>160</v>
      </c>
    </row>
    <row r="10" spans="2:13" x14ac:dyDescent="0.2">
      <c r="D10" s="1" t="s">
        <v>167</v>
      </c>
      <c r="F10" s="31">
        <f>+'Debt Assumptions'!H16</f>
        <v>6205000</v>
      </c>
    </row>
    <row r="11" spans="2:13" x14ac:dyDescent="0.2">
      <c r="D11" s="1" t="s">
        <v>25</v>
      </c>
      <c r="F11" s="47">
        <v>44197</v>
      </c>
    </row>
    <row r="12" spans="2:13" x14ac:dyDescent="0.2">
      <c r="D12" s="1" t="s">
        <v>168</v>
      </c>
      <c r="F12" s="47">
        <v>44208</v>
      </c>
    </row>
    <row r="13" spans="2:13" x14ac:dyDescent="0.2">
      <c r="D13" s="1" t="s">
        <v>169</v>
      </c>
      <c r="F13" s="71">
        <v>42614</v>
      </c>
    </row>
    <row r="14" spans="2:13" x14ac:dyDescent="0.2">
      <c r="D14" s="1" t="s">
        <v>170</v>
      </c>
      <c r="F14" s="72" t="s">
        <v>156</v>
      </c>
    </row>
    <row r="15" spans="2:13" x14ac:dyDescent="0.2">
      <c r="D15" s="1" t="s">
        <v>157</v>
      </c>
      <c r="F15" s="72">
        <v>47362</v>
      </c>
    </row>
    <row r="16" spans="2:13" x14ac:dyDescent="0.2">
      <c r="D16" s="1" t="s">
        <v>171</v>
      </c>
      <c r="F16" s="48" t="s">
        <v>173</v>
      </c>
      <c r="I16" s="34"/>
    </row>
    <row r="17" spans="2:17" x14ac:dyDescent="0.2">
      <c r="B17" s="40"/>
      <c r="C17" s="40"/>
      <c r="D17" s="110" t="s">
        <v>184</v>
      </c>
      <c r="E17" s="110"/>
      <c r="F17" s="110" t="s">
        <v>232</v>
      </c>
      <c r="G17" s="110"/>
      <c r="H17" s="110"/>
      <c r="I17" s="110"/>
      <c r="K17" s="40"/>
      <c r="L17" s="40"/>
      <c r="M17" s="40"/>
    </row>
    <row r="18" spans="2:17" x14ac:dyDescent="0.2">
      <c r="B18" s="41" t="s">
        <v>0</v>
      </c>
      <c r="C18" s="41"/>
      <c r="D18" s="183" t="s">
        <v>8</v>
      </c>
      <c r="E18" s="183"/>
      <c r="F18" s="183"/>
      <c r="G18" s="183"/>
      <c r="H18" s="41"/>
      <c r="I18" s="183" t="s">
        <v>117</v>
      </c>
      <c r="J18" s="183"/>
      <c r="L18" s="183" t="s">
        <v>52</v>
      </c>
      <c r="M18" s="183"/>
    </row>
    <row r="19" spans="2:17" x14ac:dyDescent="0.2">
      <c r="B19" s="42">
        <v>41912</v>
      </c>
      <c r="C19" s="42"/>
      <c r="D19" s="43" t="s">
        <v>5</v>
      </c>
      <c r="E19" s="43" t="s">
        <v>172</v>
      </c>
      <c r="F19" s="43" t="s">
        <v>4</v>
      </c>
      <c r="G19" s="43" t="s">
        <v>8</v>
      </c>
      <c r="H19" s="43"/>
      <c r="I19" s="43" t="s">
        <v>5</v>
      </c>
      <c r="J19" s="43" t="s">
        <v>4</v>
      </c>
      <c r="L19" s="155" t="s">
        <v>5</v>
      </c>
      <c r="M19" s="155" t="s">
        <v>4</v>
      </c>
    </row>
    <row r="20" spans="2:17" hidden="1" x14ac:dyDescent="0.2">
      <c r="B20" s="3">
        <v>2021</v>
      </c>
      <c r="C20" s="38"/>
      <c r="D20" s="31"/>
      <c r="E20" s="101"/>
      <c r="F20" s="31"/>
      <c r="G20" s="31"/>
      <c r="H20" s="2"/>
      <c r="I20" s="31"/>
      <c r="J20" s="31"/>
      <c r="L20" s="31"/>
      <c r="M20" s="31"/>
      <c r="N20" s="62"/>
      <c r="O20" s="62"/>
      <c r="Q20" s="2"/>
    </row>
    <row r="21" spans="2:17" hidden="1" x14ac:dyDescent="0.2">
      <c r="B21" s="3">
        <v>2022</v>
      </c>
      <c r="C21" s="38"/>
      <c r="D21" s="31"/>
      <c r="E21" s="101"/>
      <c r="F21" s="31"/>
      <c r="G21" s="31"/>
      <c r="H21" s="2"/>
      <c r="I21" s="31"/>
      <c r="J21" s="31"/>
      <c r="L21" s="31"/>
      <c r="M21" s="31"/>
      <c r="N21" s="62"/>
      <c r="O21" s="62"/>
      <c r="Q21" s="2"/>
    </row>
    <row r="22" spans="2:17" hidden="1" x14ac:dyDescent="0.2">
      <c r="B22" s="3">
        <v>2023</v>
      </c>
      <c r="C22" s="38"/>
      <c r="D22" s="31"/>
      <c r="E22" s="101"/>
      <c r="F22" s="31"/>
      <c r="G22" s="31"/>
      <c r="H22" s="2"/>
      <c r="I22" s="31"/>
      <c r="J22" s="31"/>
      <c r="L22" s="31"/>
      <c r="M22" s="31"/>
      <c r="N22" s="62"/>
      <c r="O22" s="62"/>
      <c r="Q22" s="2"/>
    </row>
    <row r="23" spans="2:17" hidden="1" x14ac:dyDescent="0.2">
      <c r="B23" s="3">
        <v>2024</v>
      </c>
      <c r="C23" s="38"/>
      <c r="D23" s="2"/>
      <c r="E23" s="101"/>
      <c r="F23" s="2"/>
      <c r="G23" s="2"/>
      <c r="H23" s="2"/>
      <c r="I23" s="2"/>
      <c r="J23" s="2"/>
      <c r="L23" s="2"/>
      <c r="M23" s="2"/>
      <c r="N23" s="62"/>
      <c r="O23" s="62"/>
      <c r="Q23" s="2"/>
    </row>
    <row r="24" spans="2:17" x14ac:dyDescent="0.2">
      <c r="B24" s="3">
        <v>2025</v>
      </c>
      <c r="C24" s="38"/>
      <c r="D24" s="31">
        <f>+'Outstanding Debt'!AV11</f>
        <v>830000</v>
      </c>
      <c r="E24" s="101">
        <v>0.05</v>
      </c>
      <c r="F24" s="31">
        <f>+'Outstanding Debt'!AW11</f>
        <v>156500</v>
      </c>
      <c r="G24" s="31">
        <f t="shared" ref="G24:G44" si="0">+F24+D24</f>
        <v>986500</v>
      </c>
      <c r="H24" s="31"/>
      <c r="I24" s="31">
        <f>+'Outstanding Debt'!AY11</f>
        <v>589300</v>
      </c>
      <c r="J24" s="31">
        <f>+'Outstanding Debt'!AZ11</f>
        <v>111115</v>
      </c>
      <c r="K24" s="31"/>
      <c r="L24" s="31">
        <f>+'Outstanding Debt'!BA11</f>
        <v>240699.99999999997</v>
      </c>
      <c r="M24" s="31">
        <f>+'Outstanding Debt'!BB11</f>
        <v>45385</v>
      </c>
      <c r="N24" s="62"/>
      <c r="O24" s="62"/>
      <c r="Q24" s="2"/>
    </row>
    <row r="25" spans="2:17" x14ac:dyDescent="0.2">
      <c r="B25" s="3">
        <v>2026</v>
      </c>
      <c r="C25" s="38"/>
      <c r="D25" s="2">
        <f>+'Outstanding Debt'!AV12</f>
        <v>875000</v>
      </c>
      <c r="E25" s="101">
        <v>0.05</v>
      </c>
      <c r="F25" s="2">
        <f>+'Outstanding Debt'!AW12</f>
        <v>115000</v>
      </c>
      <c r="G25" s="2">
        <f t="shared" si="0"/>
        <v>990000</v>
      </c>
      <c r="H25" s="2"/>
      <c r="I25" s="2">
        <f>+'Outstanding Debt'!AY12</f>
        <v>621250</v>
      </c>
      <c r="J25" s="2">
        <f>+'Outstanding Debt'!AZ12</f>
        <v>81650</v>
      </c>
      <c r="L25" s="2">
        <f>+'Outstanding Debt'!BA12</f>
        <v>253749.99999999997</v>
      </c>
      <c r="M25" s="2">
        <f>+'Outstanding Debt'!BB12</f>
        <v>33350</v>
      </c>
      <c r="N25" s="62"/>
      <c r="O25" s="62"/>
      <c r="Q25" s="2"/>
    </row>
    <row r="26" spans="2:17" x14ac:dyDescent="0.2">
      <c r="B26" s="3">
        <v>2027</v>
      </c>
      <c r="C26" s="38"/>
      <c r="D26" s="2">
        <f>+'Outstanding Debt'!AV13</f>
        <v>920000</v>
      </c>
      <c r="E26" s="101">
        <v>0.05</v>
      </c>
      <c r="F26" s="2">
        <f>+'Outstanding Debt'!AW13</f>
        <v>71250</v>
      </c>
      <c r="G26" s="2">
        <f t="shared" si="0"/>
        <v>991250</v>
      </c>
      <c r="H26" s="2"/>
      <c r="I26" s="2">
        <f>+'Outstanding Debt'!AY13</f>
        <v>653200</v>
      </c>
      <c r="J26" s="2">
        <f>+'Outstanding Debt'!AZ13</f>
        <v>50587.5</v>
      </c>
      <c r="L26" s="2">
        <f>+'Outstanding Debt'!BA13</f>
        <v>266800</v>
      </c>
      <c r="M26" s="2">
        <f>+'Outstanding Debt'!BB13</f>
        <v>20662.5</v>
      </c>
      <c r="N26" s="62"/>
      <c r="O26" s="62"/>
      <c r="Q26" s="2"/>
    </row>
    <row r="27" spans="2:17" x14ac:dyDescent="0.2">
      <c r="B27" s="3">
        <v>2028</v>
      </c>
      <c r="C27" s="38"/>
      <c r="D27" s="2">
        <f>+'Outstanding Debt'!AV14</f>
        <v>160000</v>
      </c>
      <c r="E27" s="101">
        <v>0.05</v>
      </c>
      <c r="F27" s="2">
        <f>+'Outstanding Debt'!AW14</f>
        <v>25250</v>
      </c>
      <c r="G27" s="2">
        <f t="shared" si="0"/>
        <v>185250</v>
      </c>
      <c r="H27" s="2"/>
      <c r="I27" s="2">
        <f>+'Outstanding Debt'!AY14</f>
        <v>113600</v>
      </c>
      <c r="J27" s="2">
        <f>+'Outstanding Debt'!AZ14</f>
        <v>17927.5</v>
      </c>
      <c r="L27" s="2">
        <f>+'Outstanding Debt'!BA14</f>
        <v>46400</v>
      </c>
      <c r="M27" s="2">
        <f>+'Outstanding Debt'!BB14</f>
        <v>7322.4999999999991</v>
      </c>
      <c r="N27" s="62"/>
      <c r="O27" s="62"/>
      <c r="Q27" s="2"/>
    </row>
    <row r="28" spans="2:17" x14ac:dyDescent="0.2">
      <c r="B28" s="3">
        <v>2029</v>
      </c>
      <c r="C28" s="38"/>
      <c r="D28" s="2">
        <f>+'Outstanding Debt'!AV15</f>
        <v>170000</v>
      </c>
      <c r="E28" s="101">
        <v>0.05</v>
      </c>
      <c r="F28" s="2">
        <f>+'Outstanding Debt'!AW15</f>
        <v>17250</v>
      </c>
      <c r="G28" s="2">
        <f t="shared" si="0"/>
        <v>187250</v>
      </c>
      <c r="H28" s="2"/>
      <c r="I28" s="2">
        <f>+'Outstanding Debt'!AY15</f>
        <v>120700</v>
      </c>
      <c r="J28" s="2">
        <f>+'Outstanding Debt'!AZ15</f>
        <v>12247.5</v>
      </c>
      <c r="L28" s="2">
        <f>+'Outstanding Debt'!BA15</f>
        <v>49300</v>
      </c>
      <c r="M28" s="2">
        <f>+'Outstanding Debt'!BB15</f>
        <v>5002.5</v>
      </c>
      <c r="N28" s="62"/>
      <c r="O28" s="62"/>
      <c r="Q28" s="2"/>
    </row>
    <row r="29" spans="2:17" x14ac:dyDescent="0.2">
      <c r="B29" s="3">
        <v>2030</v>
      </c>
      <c r="C29" s="38"/>
      <c r="D29" s="2">
        <f>+'Outstanding Debt'!AV16</f>
        <v>175000</v>
      </c>
      <c r="E29" s="101">
        <v>0.05</v>
      </c>
      <c r="F29" s="2">
        <f>+'Outstanding Debt'!AW16</f>
        <v>8750</v>
      </c>
      <c r="G29" s="2">
        <f t="shared" si="0"/>
        <v>183750</v>
      </c>
      <c r="H29" s="2"/>
      <c r="I29" s="2">
        <f>+'Outstanding Debt'!AY16</f>
        <v>124250</v>
      </c>
      <c r="J29" s="2">
        <f>+'Outstanding Debt'!AZ16</f>
        <v>6212.5</v>
      </c>
      <c r="L29" s="2">
        <f>+'Outstanding Debt'!BA16</f>
        <v>50750</v>
      </c>
      <c r="M29" s="2">
        <f>+'Outstanding Debt'!BB16</f>
        <v>2537.5</v>
      </c>
      <c r="N29" s="62"/>
      <c r="O29" s="62"/>
      <c r="Q29" s="2"/>
    </row>
    <row r="30" spans="2:17" hidden="1" x14ac:dyDescent="0.2">
      <c r="B30" s="3">
        <v>2031</v>
      </c>
      <c r="C30" s="38"/>
      <c r="D30" s="2">
        <f>+'Outstanding Debt'!AV17</f>
        <v>0</v>
      </c>
      <c r="E30" s="101"/>
      <c r="F30" s="2">
        <f>+'Outstanding Debt'!AW17</f>
        <v>0</v>
      </c>
      <c r="G30" s="2">
        <f t="shared" si="0"/>
        <v>0</v>
      </c>
      <c r="H30" s="2"/>
      <c r="I30" s="2">
        <f>+'Outstanding Debt'!AY17</f>
        <v>0</v>
      </c>
      <c r="J30" s="2">
        <f>+'Outstanding Debt'!AZ17</f>
        <v>0</v>
      </c>
      <c r="L30" s="2">
        <f>+'Outstanding Debt'!BA17</f>
        <v>0</v>
      </c>
      <c r="M30" s="2">
        <f>+'Outstanding Debt'!BB17</f>
        <v>0</v>
      </c>
      <c r="N30" s="62"/>
      <c r="O30" s="62"/>
      <c r="Q30" s="2"/>
    </row>
    <row r="31" spans="2:17" hidden="1" x14ac:dyDescent="0.2">
      <c r="B31" s="3">
        <v>2032</v>
      </c>
      <c r="C31" s="38"/>
      <c r="D31" s="2">
        <f>+'Outstanding Debt'!AV18</f>
        <v>0</v>
      </c>
      <c r="E31" s="101"/>
      <c r="F31" s="2">
        <f>+'Outstanding Debt'!AW18</f>
        <v>0</v>
      </c>
      <c r="G31" s="2">
        <f t="shared" si="0"/>
        <v>0</v>
      </c>
      <c r="H31" s="2"/>
      <c r="I31" s="2">
        <f>+'Outstanding Debt'!AY18</f>
        <v>0</v>
      </c>
      <c r="J31" s="2">
        <f>+'Outstanding Debt'!AZ18</f>
        <v>0</v>
      </c>
      <c r="L31" s="2">
        <f>+'Outstanding Debt'!BA18</f>
        <v>0</v>
      </c>
      <c r="M31" s="2">
        <f>+'Outstanding Debt'!BB18</f>
        <v>0</v>
      </c>
      <c r="N31" s="62"/>
      <c r="O31" s="62"/>
      <c r="Q31" s="2"/>
    </row>
    <row r="32" spans="2:17" hidden="1" x14ac:dyDescent="0.2">
      <c r="B32" s="3">
        <v>2033</v>
      </c>
      <c r="C32" s="38"/>
      <c r="D32" s="2">
        <f>+'Outstanding Debt'!AV19</f>
        <v>0</v>
      </c>
      <c r="E32" s="101"/>
      <c r="F32" s="2">
        <f>+'Outstanding Debt'!AW19</f>
        <v>0</v>
      </c>
      <c r="G32" s="2">
        <f t="shared" si="0"/>
        <v>0</v>
      </c>
      <c r="H32" s="2"/>
      <c r="I32" s="2">
        <f>+'Outstanding Debt'!AY19</f>
        <v>0</v>
      </c>
      <c r="J32" s="2">
        <f>+'Outstanding Debt'!AZ19</f>
        <v>0</v>
      </c>
      <c r="L32" s="2">
        <f>+'Outstanding Debt'!BA19</f>
        <v>0</v>
      </c>
      <c r="M32" s="2">
        <f>+'Outstanding Debt'!BB19</f>
        <v>0</v>
      </c>
      <c r="N32" s="62"/>
      <c r="O32" s="62"/>
      <c r="Q32" s="2"/>
    </row>
    <row r="33" spans="2:17" hidden="1" x14ac:dyDescent="0.2">
      <c r="B33" s="3">
        <v>2034</v>
      </c>
      <c r="C33" s="38"/>
      <c r="D33" s="2">
        <f>+'Outstanding Debt'!AV20</f>
        <v>0</v>
      </c>
      <c r="E33" s="101"/>
      <c r="F33" s="2">
        <f>+'Outstanding Debt'!AW20</f>
        <v>0</v>
      </c>
      <c r="G33" s="2">
        <f t="shared" si="0"/>
        <v>0</v>
      </c>
      <c r="H33" s="2"/>
      <c r="I33" s="2">
        <f>+'Outstanding Debt'!AY20</f>
        <v>0</v>
      </c>
      <c r="J33" s="2">
        <f>+'Outstanding Debt'!AZ20</f>
        <v>0</v>
      </c>
      <c r="L33" s="2">
        <f>+'Outstanding Debt'!BA20</f>
        <v>0</v>
      </c>
      <c r="M33" s="2">
        <f>+'Outstanding Debt'!BB20</f>
        <v>0</v>
      </c>
      <c r="N33" s="62"/>
      <c r="O33" s="62"/>
      <c r="Q33" s="2"/>
    </row>
    <row r="34" spans="2:17" hidden="1" x14ac:dyDescent="0.2">
      <c r="B34" s="3">
        <v>2035</v>
      </c>
      <c r="C34" s="38"/>
      <c r="D34" s="2">
        <f>+'Outstanding Debt'!AV21</f>
        <v>0</v>
      </c>
      <c r="E34" s="101"/>
      <c r="F34" s="2">
        <f>+'Outstanding Debt'!AW21</f>
        <v>0</v>
      </c>
      <c r="G34" s="2">
        <f t="shared" si="0"/>
        <v>0</v>
      </c>
      <c r="H34" s="2"/>
      <c r="I34" s="2">
        <f>+'Outstanding Debt'!AY21</f>
        <v>0</v>
      </c>
      <c r="J34" s="2">
        <f>+'Outstanding Debt'!AZ21</f>
        <v>0</v>
      </c>
      <c r="L34" s="2">
        <f>+'Outstanding Debt'!BA21</f>
        <v>0</v>
      </c>
      <c r="M34" s="2">
        <f>+'Outstanding Debt'!BB21</f>
        <v>0</v>
      </c>
      <c r="N34" s="62"/>
      <c r="O34" s="62"/>
      <c r="Q34" s="2"/>
    </row>
    <row r="35" spans="2:17" hidden="1" x14ac:dyDescent="0.2">
      <c r="B35" s="3">
        <v>2036</v>
      </c>
      <c r="C35" s="38"/>
      <c r="D35" s="2">
        <f>+'Outstanding Debt'!AV22</f>
        <v>0</v>
      </c>
      <c r="E35" s="101"/>
      <c r="F35" s="2">
        <f>+'Outstanding Debt'!AW22</f>
        <v>0</v>
      </c>
      <c r="G35" s="2">
        <f t="shared" si="0"/>
        <v>0</v>
      </c>
      <c r="H35" s="2"/>
      <c r="I35" s="2">
        <f>+'Outstanding Debt'!AY22</f>
        <v>0</v>
      </c>
      <c r="J35" s="2">
        <f>+'Outstanding Debt'!AZ22</f>
        <v>0</v>
      </c>
      <c r="L35" s="2">
        <f>+'Outstanding Debt'!BA22</f>
        <v>0</v>
      </c>
      <c r="M35" s="2">
        <f>+'Outstanding Debt'!BB22</f>
        <v>0</v>
      </c>
      <c r="N35" s="62"/>
      <c r="O35" s="62"/>
      <c r="Q35" s="2"/>
    </row>
    <row r="36" spans="2:17" hidden="1" x14ac:dyDescent="0.2">
      <c r="B36" s="3">
        <v>2037</v>
      </c>
      <c r="C36" s="38"/>
      <c r="D36" s="2">
        <f>+'Outstanding Debt'!AV23</f>
        <v>0</v>
      </c>
      <c r="E36" s="101"/>
      <c r="F36" s="2">
        <f>+'Outstanding Debt'!AW23</f>
        <v>0</v>
      </c>
      <c r="G36" s="2">
        <f t="shared" si="0"/>
        <v>0</v>
      </c>
      <c r="H36" s="2"/>
      <c r="I36" s="2">
        <f>+'Outstanding Debt'!AY23</f>
        <v>0</v>
      </c>
      <c r="J36" s="2">
        <f>+'Outstanding Debt'!AZ23</f>
        <v>0</v>
      </c>
      <c r="L36" s="2">
        <f>+'Outstanding Debt'!BA23</f>
        <v>0</v>
      </c>
      <c r="M36" s="2">
        <f>+'Outstanding Debt'!BB23</f>
        <v>0</v>
      </c>
      <c r="N36" s="62"/>
      <c r="O36" s="62"/>
      <c r="Q36" s="2"/>
    </row>
    <row r="37" spans="2:17" hidden="1" x14ac:dyDescent="0.2">
      <c r="B37" s="3">
        <v>2038</v>
      </c>
      <c r="C37" s="38"/>
      <c r="D37" s="2">
        <f>+'Outstanding Debt'!AV24</f>
        <v>0</v>
      </c>
      <c r="E37" s="101"/>
      <c r="F37" s="2">
        <f>+'Outstanding Debt'!AW24</f>
        <v>0</v>
      </c>
      <c r="G37" s="2">
        <f t="shared" si="0"/>
        <v>0</v>
      </c>
      <c r="H37" s="2"/>
      <c r="I37" s="2">
        <f>+'Outstanding Debt'!AY24</f>
        <v>0</v>
      </c>
      <c r="J37" s="2">
        <f>+'Outstanding Debt'!AZ24</f>
        <v>0</v>
      </c>
      <c r="L37" s="2">
        <f>+'Outstanding Debt'!BA24</f>
        <v>0</v>
      </c>
      <c r="M37" s="2">
        <f>+'Outstanding Debt'!BB24</f>
        <v>0</v>
      </c>
      <c r="N37" s="62"/>
      <c r="O37" s="62"/>
      <c r="Q37" s="2"/>
    </row>
    <row r="38" spans="2:17" hidden="1" x14ac:dyDescent="0.2">
      <c r="B38" s="3">
        <v>2039</v>
      </c>
      <c r="C38" s="38"/>
      <c r="D38" s="2">
        <f>+'Outstanding Debt'!AV25</f>
        <v>0</v>
      </c>
      <c r="E38" s="101"/>
      <c r="F38" s="2">
        <f>+'Outstanding Debt'!AW25</f>
        <v>0</v>
      </c>
      <c r="G38" s="2">
        <f t="shared" si="0"/>
        <v>0</v>
      </c>
      <c r="H38" s="2"/>
      <c r="I38" s="2">
        <f>+'Outstanding Debt'!AY25</f>
        <v>0</v>
      </c>
      <c r="J38" s="2">
        <f>+'Outstanding Debt'!AZ25</f>
        <v>0</v>
      </c>
      <c r="L38" s="2">
        <f>+'Outstanding Debt'!BA25</f>
        <v>0</v>
      </c>
      <c r="M38" s="2">
        <f>+'Outstanding Debt'!BB25</f>
        <v>0</v>
      </c>
      <c r="N38" s="62"/>
      <c r="O38" s="62"/>
      <c r="Q38" s="2"/>
    </row>
    <row r="39" spans="2:17" hidden="1" x14ac:dyDescent="0.2">
      <c r="B39" s="3">
        <v>2040</v>
      </c>
      <c r="C39" s="38"/>
      <c r="D39" s="2">
        <f>+'Outstanding Debt'!AV26</f>
        <v>0</v>
      </c>
      <c r="E39" s="101"/>
      <c r="F39" s="2">
        <f>+'Outstanding Debt'!AW26</f>
        <v>0</v>
      </c>
      <c r="G39" s="2">
        <f t="shared" si="0"/>
        <v>0</v>
      </c>
      <c r="H39" s="2"/>
      <c r="I39" s="2">
        <f>+'Outstanding Debt'!AY26</f>
        <v>0</v>
      </c>
      <c r="J39" s="2">
        <f>+'Outstanding Debt'!AZ26</f>
        <v>0</v>
      </c>
      <c r="L39" s="2">
        <f>+'Outstanding Debt'!BA26</f>
        <v>0</v>
      </c>
      <c r="M39" s="2">
        <f>+'Outstanding Debt'!BB26</f>
        <v>0</v>
      </c>
      <c r="N39" s="62"/>
      <c r="O39" s="62"/>
      <c r="Q39" s="2"/>
    </row>
    <row r="40" spans="2:17" hidden="1" x14ac:dyDescent="0.2">
      <c r="B40" s="3">
        <v>2041</v>
      </c>
      <c r="C40" s="38"/>
      <c r="D40" s="2">
        <f>+'Outstanding Debt'!AV27</f>
        <v>0</v>
      </c>
      <c r="E40" s="101"/>
      <c r="F40" s="2">
        <f>+'Outstanding Debt'!AW27</f>
        <v>0</v>
      </c>
      <c r="G40" s="2">
        <f t="shared" si="0"/>
        <v>0</v>
      </c>
      <c r="H40" s="2"/>
      <c r="I40" s="2">
        <f>+'Outstanding Debt'!AY27</f>
        <v>0</v>
      </c>
      <c r="J40" s="2">
        <f>+'Outstanding Debt'!AZ27</f>
        <v>0</v>
      </c>
      <c r="L40" s="2">
        <f>+'Outstanding Debt'!BA27</f>
        <v>0</v>
      </c>
      <c r="M40" s="2">
        <f>+'Outstanding Debt'!BB27</f>
        <v>0</v>
      </c>
      <c r="N40" s="62"/>
      <c r="O40" s="62"/>
      <c r="Q40" s="2"/>
    </row>
    <row r="41" spans="2:17" hidden="1" x14ac:dyDescent="0.2">
      <c r="B41" s="3">
        <v>2042</v>
      </c>
      <c r="C41" s="38"/>
      <c r="D41" s="2">
        <f>+'Outstanding Debt'!AV28</f>
        <v>0</v>
      </c>
      <c r="E41" s="101"/>
      <c r="F41" s="2">
        <f>+'Outstanding Debt'!AW28</f>
        <v>0</v>
      </c>
      <c r="G41" s="2">
        <f t="shared" si="0"/>
        <v>0</v>
      </c>
      <c r="H41" s="2"/>
      <c r="I41" s="2">
        <f>+'Outstanding Debt'!AY28</f>
        <v>0</v>
      </c>
      <c r="J41" s="2">
        <f>+'Outstanding Debt'!AZ28</f>
        <v>0</v>
      </c>
      <c r="L41" s="2">
        <f>+'Outstanding Debt'!BA28</f>
        <v>0</v>
      </c>
      <c r="M41" s="2">
        <f>+'Outstanding Debt'!BB28</f>
        <v>0</v>
      </c>
      <c r="N41" s="62"/>
      <c r="O41" s="62"/>
      <c r="Q41" s="2"/>
    </row>
    <row r="42" spans="2:17" hidden="1" x14ac:dyDescent="0.2">
      <c r="B42" s="3">
        <v>2043</v>
      </c>
      <c r="C42" s="38"/>
      <c r="D42" s="2">
        <f>+'Outstanding Debt'!AV29</f>
        <v>0</v>
      </c>
      <c r="E42" s="101"/>
      <c r="F42" s="2">
        <f>+'Outstanding Debt'!AW29</f>
        <v>0</v>
      </c>
      <c r="G42" s="2">
        <f t="shared" si="0"/>
        <v>0</v>
      </c>
      <c r="H42" s="2"/>
      <c r="I42" s="2">
        <f>+'Outstanding Debt'!AY29</f>
        <v>0</v>
      </c>
      <c r="J42" s="2">
        <f>+'Outstanding Debt'!AZ29</f>
        <v>0</v>
      </c>
      <c r="L42" s="2">
        <f>+'Outstanding Debt'!BA29</f>
        <v>0</v>
      </c>
      <c r="M42" s="2">
        <f>+'Outstanding Debt'!BB29</f>
        <v>0</v>
      </c>
      <c r="N42" s="62"/>
      <c r="O42" s="62"/>
      <c r="Q42" s="2"/>
    </row>
    <row r="43" spans="2:17" hidden="1" x14ac:dyDescent="0.2">
      <c r="B43" s="3">
        <v>2044</v>
      </c>
      <c r="C43" s="38"/>
      <c r="D43" s="2">
        <f>+'Outstanding Debt'!AV30</f>
        <v>0</v>
      </c>
      <c r="E43" s="101"/>
      <c r="F43" s="2">
        <f>+'Outstanding Debt'!AW30</f>
        <v>0</v>
      </c>
      <c r="G43" s="2">
        <f t="shared" si="0"/>
        <v>0</v>
      </c>
      <c r="H43" s="2"/>
      <c r="I43" s="2">
        <f>+'Outstanding Debt'!AY30</f>
        <v>0</v>
      </c>
      <c r="J43" s="2">
        <f>+'Outstanding Debt'!AZ30</f>
        <v>0</v>
      </c>
      <c r="L43" s="2">
        <f>+'Outstanding Debt'!BA30</f>
        <v>0</v>
      </c>
      <c r="M43" s="2">
        <f>+'Outstanding Debt'!BB30</f>
        <v>0</v>
      </c>
      <c r="N43" s="62"/>
      <c r="O43" s="62"/>
      <c r="Q43" s="2"/>
    </row>
    <row r="44" spans="2:17" hidden="1" x14ac:dyDescent="0.2">
      <c r="B44" s="3">
        <v>2045</v>
      </c>
      <c r="C44" s="38"/>
      <c r="D44" s="2">
        <f>+'Outstanding Debt'!AV31</f>
        <v>0</v>
      </c>
      <c r="E44" s="101"/>
      <c r="F44" s="2">
        <f>+'Outstanding Debt'!AW31</f>
        <v>0</v>
      </c>
      <c r="G44" s="2">
        <f t="shared" si="0"/>
        <v>0</v>
      </c>
      <c r="H44" s="2"/>
      <c r="I44" s="2">
        <f>+'Outstanding Debt'!AY31</f>
        <v>0</v>
      </c>
      <c r="J44" s="2">
        <f>+'Outstanding Debt'!AZ31</f>
        <v>0</v>
      </c>
      <c r="L44" s="2">
        <f>+'Outstanding Debt'!BA31</f>
        <v>0</v>
      </c>
      <c r="M44" s="2">
        <f>+'Outstanding Debt'!BB31</f>
        <v>0</v>
      </c>
      <c r="N44" s="62"/>
      <c r="O44" s="62"/>
      <c r="Q44" s="2"/>
    </row>
    <row r="45" spans="2:17" hidden="1" x14ac:dyDescent="0.2">
      <c r="B45" s="3">
        <v>2046</v>
      </c>
      <c r="C45" s="38"/>
      <c r="D45" s="2">
        <v>0</v>
      </c>
      <c r="E45" s="101"/>
      <c r="F45" s="2">
        <v>0</v>
      </c>
      <c r="G45" s="2">
        <v>0</v>
      </c>
      <c r="H45" s="2"/>
      <c r="I45" s="2">
        <v>0</v>
      </c>
      <c r="J45" s="2">
        <v>0</v>
      </c>
      <c r="L45" s="2">
        <v>0</v>
      </c>
      <c r="M45" s="2">
        <v>0</v>
      </c>
      <c r="N45" s="62"/>
      <c r="O45" s="62"/>
      <c r="Q45" s="2"/>
    </row>
    <row r="46" spans="2:17" hidden="1" x14ac:dyDescent="0.2">
      <c r="B46" s="3">
        <v>2047</v>
      </c>
      <c r="C46" s="38"/>
      <c r="D46" s="2">
        <v>0</v>
      </c>
      <c r="E46" s="101"/>
      <c r="F46" s="2">
        <v>0</v>
      </c>
      <c r="G46" s="2">
        <v>0</v>
      </c>
      <c r="H46" s="2"/>
      <c r="I46" s="2">
        <v>0</v>
      </c>
      <c r="J46" s="2">
        <v>0</v>
      </c>
      <c r="L46" s="2">
        <v>0</v>
      </c>
      <c r="M46" s="2">
        <v>0</v>
      </c>
      <c r="N46" s="62"/>
      <c r="O46" s="62"/>
      <c r="Q46" s="2"/>
    </row>
    <row r="47" spans="2:17" ht="13.5" thickBot="1" x14ac:dyDescent="0.25">
      <c r="B47" s="19" t="s">
        <v>8</v>
      </c>
      <c r="C47" s="19"/>
      <c r="D47" s="45">
        <f>SUM(D20:D46)</f>
        <v>3130000</v>
      </c>
      <c r="E47" s="45"/>
      <c r="F47" s="45">
        <f>SUM(F20:F46)</f>
        <v>394000</v>
      </c>
      <c r="G47" s="45">
        <f>SUM(G20:G46)</f>
        <v>3524000</v>
      </c>
      <c r="H47" s="45"/>
      <c r="I47" s="45">
        <f>SUM(I20:I46)</f>
        <v>2222300</v>
      </c>
      <c r="J47" s="45">
        <f>SUM(J20:J46)</f>
        <v>279740</v>
      </c>
      <c r="K47" s="9"/>
      <c r="L47" s="45">
        <f>SUM(L20:L46)</f>
        <v>907700</v>
      </c>
      <c r="M47" s="45">
        <f>SUM(M20:M46)</f>
        <v>114260</v>
      </c>
      <c r="Q47" s="62"/>
    </row>
    <row r="48" spans="2:17" ht="13.5" thickTop="1" x14ac:dyDescent="0.2"/>
    <row r="49" spans="2:2" x14ac:dyDescent="0.2">
      <c r="B49" s="7"/>
    </row>
    <row r="50" spans="2:2" x14ac:dyDescent="0.2">
      <c r="B50" s="7"/>
    </row>
    <row r="51" spans="2:2" x14ac:dyDescent="0.2">
      <c r="B51" s="7"/>
    </row>
  </sheetData>
  <mergeCells count="6">
    <mergeCell ref="B5:M5"/>
    <mergeCell ref="B6:M6"/>
    <mergeCell ref="B7:M7"/>
    <mergeCell ref="D18:G18"/>
    <mergeCell ref="I18:J18"/>
    <mergeCell ref="L18:M18"/>
  </mergeCells>
  <printOptions horizontalCentered="1"/>
  <pageMargins left="0.25" right="0.25" top="0.75" bottom="0.75" header="0.3" footer="0.3"/>
  <pageSetup orientation="landscape" r:id="rId1"/>
  <headerFooter>
    <oddFooter>&amp;L&amp;8&amp;D&amp;Z&amp;F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55C80-3295-4794-B604-55E1EB441D56}">
  <sheetPr>
    <tabColor rgb="FF00B0F0"/>
    <pageSetUpPr fitToPage="1"/>
  </sheetPr>
  <dimension ref="B5:Q61"/>
  <sheetViews>
    <sheetView topLeftCell="A10" zoomScaleNormal="100" workbookViewId="0">
      <selection activeCell="I12" sqref="I12"/>
    </sheetView>
  </sheetViews>
  <sheetFormatPr defaultColWidth="8.85546875" defaultRowHeight="12.75" x14ac:dyDescent="0.2"/>
  <cols>
    <col min="1" max="2" width="8.85546875" style="1"/>
    <col min="3" max="3" width="0.85546875" style="1" customWidth="1"/>
    <col min="4" max="4" width="13.42578125" style="1" customWidth="1"/>
    <col min="5" max="5" width="8.85546875" style="1" customWidth="1"/>
    <col min="6" max="7" width="13.42578125" style="1" customWidth="1"/>
    <col min="8" max="8" width="2.42578125" style="1" customWidth="1"/>
    <col min="9" max="10" width="13.42578125" style="1" customWidth="1"/>
    <col min="11" max="11" width="2.42578125" style="1" customWidth="1"/>
    <col min="12" max="13" width="13.42578125" style="1" customWidth="1"/>
    <col min="14" max="14" width="11.42578125" style="1" customWidth="1"/>
    <col min="15" max="15" width="13.5703125" style="1" customWidth="1"/>
    <col min="16" max="16" width="8.85546875" style="1"/>
    <col min="17" max="17" width="13.85546875" style="1" customWidth="1"/>
    <col min="18" max="16384" width="8.85546875" style="1"/>
  </cols>
  <sheetData>
    <row r="5" spans="2:13" ht="15.75" x14ac:dyDescent="0.25">
      <c r="B5" s="182" t="s">
        <v>6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2:13" s="100" customFormat="1" ht="15" x14ac:dyDescent="0.25">
      <c r="B6" s="187" t="s">
        <v>166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</row>
    <row r="7" spans="2:13" x14ac:dyDescent="0.2">
      <c r="B7" s="183" t="s">
        <v>246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spans="2:13" x14ac:dyDescent="0.2">
      <c r="B8" s="1" t="s">
        <v>160</v>
      </c>
    </row>
    <row r="10" spans="2:13" x14ac:dyDescent="0.2">
      <c r="D10" s="1" t="s">
        <v>167</v>
      </c>
      <c r="F10" s="31">
        <f>+'Debt Assumptions'!H17</f>
        <v>4742000</v>
      </c>
    </row>
    <row r="11" spans="2:13" x14ac:dyDescent="0.2">
      <c r="D11" s="1" t="s">
        <v>25</v>
      </c>
      <c r="F11" s="47">
        <v>44287</v>
      </c>
    </row>
    <row r="12" spans="2:13" x14ac:dyDescent="0.2">
      <c r="D12" s="1" t="s">
        <v>168</v>
      </c>
      <c r="F12" s="47">
        <v>44299</v>
      </c>
    </row>
    <row r="13" spans="2:13" x14ac:dyDescent="0.2">
      <c r="D13" s="1" t="s">
        <v>169</v>
      </c>
      <c r="F13" s="71">
        <v>42614</v>
      </c>
    </row>
    <row r="14" spans="2:13" x14ac:dyDescent="0.2">
      <c r="D14" s="1" t="s">
        <v>170</v>
      </c>
      <c r="F14" s="72" t="s">
        <v>156</v>
      </c>
    </row>
    <row r="15" spans="2:13" x14ac:dyDescent="0.2">
      <c r="D15" s="1" t="s">
        <v>157</v>
      </c>
      <c r="F15" s="72">
        <v>48092</v>
      </c>
    </row>
    <row r="16" spans="2:13" x14ac:dyDescent="0.2">
      <c r="D16" s="1" t="s">
        <v>171</v>
      </c>
      <c r="F16" s="48" t="s">
        <v>173</v>
      </c>
      <c r="I16" s="34"/>
    </row>
    <row r="17" spans="2:17" x14ac:dyDescent="0.2">
      <c r="B17" s="40"/>
      <c r="C17" s="40"/>
      <c r="D17" s="110" t="s">
        <v>184</v>
      </c>
      <c r="E17" s="110"/>
      <c r="F17" s="110" t="s">
        <v>247</v>
      </c>
      <c r="G17" s="110" t="s">
        <v>248</v>
      </c>
      <c r="H17" s="40"/>
      <c r="I17" s="40"/>
      <c r="J17" s="40"/>
      <c r="K17" s="40"/>
      <c r="L17" s="40"/>
      <c r="M17" s="40"/>
    </row>
    <row r="18" spans="2:17" x14ac:dyDescent="0.2">
      <c r="B18" s="41" t="s">
        <v>0</v>
      </c>
      <c r="C18" s="41"/>
      <c r="D18" s="183" t="s">
        <v>8</v>
      </c>
      <c r="E18" s="183"/>
      <c r="F18" s="183"/>
      <c r="G18" s="183"/>
      <c r="H18" s="41"/>
      <c r="I18" s="183" t="s">
        <v>117</v>
      </c>
      <c r="J18" s="183"/>
      <c r="L18" s="183" t="s">
        <v>52</v>
      </c>
      <c r="M18" s="183"/>
    </row>
    <row r="19" spans="2:17" x14ac:dyDescent="0.2">
      <c r="B19" s="42">
        <v>41912</v>
      </c>
      <c r="C19" s="42"/>
      <c r="D19" s="43" t="s">
        <v>5</v>
      </c>
      <c r="E19" s="43" t="s">
        <v>172</v>
      </c>
      <c r="F19" s="43" t="s">
        <v>4</v>
      </c>
      <c r="G19" s="43" t="s">
        <v>8</v>
      </c>
      <c r="H19" s="43"/>
      <c r="I19" s="43" t="s">
        <v>5</v>
      </c>
      <c r="J19" s="43" t="s">
        <v>4</v>
      </c>
      <c r="L19" s="43" t="s">
        <v>5</v>
      </c>
      <c r="M19" s="43" t="s">
        <v>4</v>
      </c>
    </row>
    <row r="20" spans="2:17" hidden="1" x14ac:dyDescent="0.2">
      <c r="B20" s="3">
        <v>2021</v>
      </c>
      <c r="C20" s="38"/>
      <c r="D20" s="31"/>
      <c r="E20" s="101"/>
      <c r="F20" s="31"/>
      <c r="G20" s="31"/>
      <c r="H20" s="2"/>
      <c r="I20" s="31"/>
      <c r="J20" s="31"/>
      <c r="L20" s="31">
        <v>0</v>
      </c>
      <c r="M20" s="31">
        <v>0</v>
      </c>
      <c r="N20" s="62"/>
      <c r="O20" s="62"/>
      <c r="Q20" s="2"/>
    </row>
    <row r="21" spans="2:17" hidden="1" x14ac:dyDescent="0.2">
      <c r="B21" s="3">
        <v>2022</v>
      </c>
      <c r="C21" s="38"/>
      <c r="D21" s="31"/>
      <c r="E21" s="101"/>
      <c r="F21" s="31"/>
      <c r="G21" s="31"/>
      <c r="H21" s="2"/>
      <c r="I21" s="31"/>
      <c r="J21" s="31"/>
      <c r="L21" s="31"/>
      <c r="M21" s="31"/>
      <c r="N21" s="62"/>
      <c r="O21" s="62"/>
      <c r="Q21" s="2"/>
    </row>
    <row r="22" spans="2:17" hidden="1" x14ac:dyDescent="0.2">
      <c r="B22" s="3">
        <v>2023</v>
      </c>
      <c r="C22" s="38"/>
      <c r="D22" s="31"/>
      <c r="E22" s="101"/>
      <c r="F22" s="31"/>
      <c r="G22" s="31"/>
      <c r="H22" s="2"/>
      <c r="I22" s="31"/>
      <c r="J22" s="31"/>
      <c r="L22" s="31"/>
      <c r="M22" s="31"/>
      <c r="N22" s="62"/>
      <c r="O22" s="62"/>
      <c r="Q22" s="2"/>
    </row>
    <row r="23" spans="2:17" hidden="1" x14ac:dyDescent="0.2">
      <c r="B23" s="3">
        <v>2024</v>
      </c>
      <c r="C23" s="38"/>
      <c r="D23" s="2"/>
      <c r="E23" s="101"/>
      <c r="F23" s="2"/>
      <c r="G23" s="2"/>
      <c r="H23" s="2"/>
      <c r="I23" s="2"/>
      <c r="J23" s="2"/>
      <c r="L23" s="2"/>
      <c r="M23" s="2"/>
      <c r="N23" s="62"/>
      <c r="O23" s="62"/>
      <c r="Q23" s="2"/>
    </row>
    <row r="24" spans="2:17" x14ac:dyDescent="0.2">
      <c r="B24" s="3">
        <v>2025</v>
      </c>
      <c r="C24" s="38"/>
      <c r="D24" s="31">
        <f>+'Outstanding Debt'!BE11</f>
        <v>143000</v>
      </c>
      <c r="E24" s="101">
        <v>8.0000000000000002E-3</v>
      </c>
      <c r="F24" s="31">
        <f>+'Outstanding Debt'!BF11</f>
        <v>66071.3</v>
      </c>
      <c r="G24" s="31">
        <f t="shared" ref="G24:G56" si="0">+F24+D24</f>
        <v>209071.3</v>
      </c>
      <c r="H24" s="31"/>
      <c r="I24" s="31">
        <f>+'Outstanding Debt'!BH11</f>
        <v>143000</v>
      </c>
      <c r="J24" s="31">
        <f>+'Outstanding Debt'!BI11</f>
        <v>66071.3</v>
      </c>
      <c r="K24" s="31"/>
      <c r="L24" s="31">
        <v>0</v>
      </c>
      <c r="M24" s="31">
        <v>0</v>
      </c>
      <c r="N24" s="62"/>
      <c r="O24" s="62"/>
      <c r="Q24" s="2"/>
    </row>
    <row r="25" spans="2:17" x14ac:dyDescent="0.2">
      <c r="B25" s="3">
        <v>2026</v>
      </c>
      <c r="C25" s="38"/>
      <c r="D25" s="2">
        <f>+'Outstanding Debt'!BE12</f>
        <v>145000</v>
      </c>
      <c r="E25" s="101">
        <v>8.0000000000000002E-3</v>
      </c>
      <c r="F25" s="2">
        <f>+'Outstanding Debt'!BF12</f>
        <v>64927.3</v>
      </c>
      <c r="G25" s="2">
        <f t="shared" si="0"/>
        <v>209927.3</v>
      </c>
      <c r="H25" s="2"/>
      <c r="I25" s="2">
        <f>+'Outstanding Debt'!BH12</f>
        <v>145000</v>
      </c>
      <c r="J25" s="2">
        <f>+'Outstanding Debt'!BI12</f>
        <v>64927.3</v>
      </c>
      <c r="L25" s="2">
        <v>0</v>
      </c>
      <c r="M25" s="2">
        <v>0</v>
      </c>
      <c r="N25" s="62"/>
      <c r="O25" s="62"/>
      <c r="Q25" s="2"/>
    </row>
    <row r="26" spans="2:17" x14ac:dyDescent="0.2">
      <c r="B26" s="3">
        <v>2027</v>
      </c>
      <c r="C26" s="38"/>
      <c r="D26" s="2">
        <f>+'Outstanding Debt'!BE13</f>
        <v>146000</v>
      </c>
      <c r="E26" s="101">
        <v>8.0000000000000002E-3</v>
      </c>
      <c r="F26" s="2">
        <f>+'Outstanding Debt'!BF13</f>
        <v>63767.3</v>
      </c>
      <c r="G26" s="2">
        <f t="shared" si="0"/>
        <v>209767.3</v>
      </c>
      <c r="H26" s="2"/>
      <c r="I26" s="2">
        <f>+'Outstanding Debt'!BH13</f>
        <v>146000</v>
      </c>
      <c r="J26" s="2">
        <f>+'Outstanding Debt'!BI13</f>
        <v>63767.3</v>
      </c>
      <c r="L26" s="2">
        <v>0</v>
      </c>
      <c r="M26" s="2">
        <v>0</v>
      </c>
      <c r="N26" s="62"/>
      <c r="O26" s="62"/>
      <c r="Q26" s="2"/>
    </row>
    <row r="27" spans="2:17" x14ac:dyDescent="0.2">
      <c r="B27" s="3">
        <v>2028</v>
      </c>
      <c r="C27" s="38"/>
      <c r="D27" s="2">
        <f>+'Outstanding Debt'!BE14</f>
        <v>147000</v>
      </c>
      <c r="E27" s="101">
        <v>8.0000000000000002E-3</v>
      </c>
      <c r="F27" s="2">
        <f>+'Outstanding Debt'!BF14</f>
        <v>62599.3</v>
      </c>
      <c r="G27" s="2">
        <f t="shared" si="0"/>
        <v>209599.3</v>
      </c>
      <c r="H27" s="2"/>
      <c r="I27" s="2">
        <f>+'Outstanding Debt'!BH14</f>
        <v>147000</v>
      </c>
      <c r="J27" s="2">
        <f>+'Outstanding Debt'!BI14</f>
        <v>62599.3</v>
      </c>
      <c r="L27" s="2">
        <v>0</v>
      </c>
      <c r="M27" s="2">
        <v>0</v>
      </c>
      <c r="N27" s="62"/>
      <c r="O27" s="62"/>
      <c r="Q27" s="2"/>
    </row>
    <row r="28" spans="2:17" x14ac:dyDescent="0.2">
      <c r="B28" s="3">
        <v>2029</v>
      </c>
      <c r="C28" s="38"/>
      <c r="D28" s="2">
        <f>+'Outstanding Debt'!BE15</f>
        <v>148000</v>
      </c>
      <c r="E28" s="101">
        <v>8.0000000000000002E-3</v>
      </c>
      <c r="F28" s="2">
        <f>+'Outstanding Debt'!BF15</f>
        <v>61423.3</v>
      </c>
      <c r="G28" s="2">
        <f t="shared" si="0"/>
        <v>209423.3</v>
      </c>
      <c r="H28" s="2"/>
      <c r="I28" s="2">
        <f>+'Outstanding Debt'!BH15</f>
        <v>148000</v>
      </c>
      <c r="J28" s="2">
        <f>+'Outstanding Debt'!BI15</f>
        <v>61423.3</v>
      </c>
      <c r="L28" s="2">
        <v>0</v>
      </c>
      <c r="M28" s="2">
        <v>0</v>
      </c>
      <c r="N28" s="62"/>
      <c r="O28" s="62"/>
      <c r="Q28" s="2"/>
    </row>
    <row r="29" spans="2:17" x14ac:dyDescent="0.2">
      <c r="B29" s="3">
        <v>2030</v>
      </c>
      <c r="C29" s="38"/>
      <c r="D29" s="2">
        <f>+'Outstanding Debt'!BE16</f>
        <v>149000</v>
      </c>
      <c r="E29" s="101">
        <v>8.0000000000000002E-3</v>
      </c>
      <c r="F29" s="2">
        <f>+'Outstanding Debt'!BF16</f>
        <v>60239.3</v>
      </c>
      <c r="G29" s="2">
        <f t="shared" si="0"/>
        <v>209239.3</v>
      </c>
      <c r="H29" s="2"/>
      <c r="I29" s="2">
        <f>+'Outstanding Debt'!BH16</f>
        <v>149000</v>
      </c>
      <c r="J29" s="2">
        <f>+'Outstanding Debt'!BI16</f>
        <v>60239.3</v>
      </c>
      <c r="L29" s="2">
        <v>0</v>
      </c>
      <c r="M29" s="2">
        <v>0</v>
      </c>
      <c r="N29" s="62"/>
      <c r="O29" s="62"/>
      <c r="Q29" s="2"/>
    </row>
    <row r="30" spans="2:17" x14ac:dyDescent="0.2">
      <c r="B30" s="3">
        <v>2031</v>
      </c>
      <c r="C30" s="38"/>
      <c r="D30" s="2">
        <f>+'Outstanding Debt'!BE17</f>
        <v>151000</v>
      </c>
      <c r="E30" s="101">
        <v>8.0000000000000002E-3</v>
      </c>
      <c r="F30" s="2">
        <f>+'Outstanding Debt'!BF17</f>
        <v>59047.3</v>
      </c>
      <c r="G30" s="2">
        <f t="shared" si="0"/>
        <v>210047.3</v>
      </c>
      <c r="H30" s="2"/>
      <c r="I30" s="2">
        <f>+'Outstanding Debt'!BH17</f>
        <v>151000</v>
      </c>
      <c r="J30" s="2">
        <f>+'Outstanding Debt'!BI17</f>
        <v>59047.3</v>
      </c>
      <c r="L30" s="2">
        <v>0</v>
      </c>
      <c r="M30" s="2">
        <v>0</v>
      </c>
      <c r="N30" s="62"/>
      <c r="O30" s="62"/>
      <c r="Q30" s="2"/>
    </row>
    <row r="31" spans="2:17" x14ac:dyDescent="0.2">
      <c r="B31" s="3">
        <v>2032</v>
      </c>
      <c r="C31" s="38"/>
      <c r="D31" s="2">
        <f>+'Outstanding Debt'!BE18</f>
        <v>152000</v>
      </c>
      <c r="E31" s="101">
        <v>8.0000000000000002E-3</v>
      </c>
      <c r="F31" s="2">
        <f>+'Outstanding Debt'!BF18</f>
        <v>57839.3</v>
      </c>
      <c r="G31" s="2">
        <f t="shared" si="0"/>
        <v>209839.3</v>
      </c>
      <c r="H31" s="2"/>
      <c r="I31" s="2">
        <f>+'Outstanding Debt'!BH18</f>
        <v>152000</v>
      </c>
      <c r="J31" s="2">
        <f>+'Outstanding Debt'!BI18</f>
        <v>57839.3</v>
      </c>
      <c r="L31" s="2">
        <v>0</v>
      </c>
      <c r="M31" s="2">
        <v>0</v>
      </c>
      <c r="N31" s="62"/>
      <c r="O31" s="62"/>
      <c r="Q31" s="2"/>
    </row>
    <row r="32" spans="2:17" x14ac:dyDescent="0.2">
      <c r="B32" s="3">
        <v>2033</v>
      </c>
      <c r="C32" s="38"/>
      <c r="D32" s="2">
        <f>+'Outstanding Debt'!BE19</f>
        <v>153000</v>
      </c>
      <c r="E32" s="101">
        <v>8.0000000000000002E-3</v>
      </c>
      <c r="F32" s="2">
        <f>+'Outstanding Debt'!BF19</f>
        <v>56623.3</v>
      </c>
      <c r="G32" s="2">
        <f t="shared" si="0"/>
        <v>209623.3</v>
      </c>
      <c r="H32" s="2"/>
      <c r="I32" s="2">
        <f>+'Outstanding Debt'!BH19</f>
        <v>153000</v>
      </c>
      <c r="J32" s="2">
        <f>+'Outstanding Debt'!BI19</f>
        <v>56623.3</v>
      </c>
      <c r="L32" s="2">
        <v>0</v>
      </c>
      <c r="M32" s="2">
        <v>0</v>
      </c>
      <c r="N32" s="62"/>
      <c r="O32" s="62"/>
      <c r="Q32" s="2"/>
    </row>
    <row r="33" spans="2:17" x14ac:dyDescent="0.2">
      <c r="B33" s="3">
        <v>2034</v>
      </c>
      <c r="C33" s="38"/>
      <c r="D33" s="2">
        <f>+'Outstanding Debt'!BE20</f>
        <v>154000</v>
      </c>
      <c r="E33" s="101">
        <v>9.5999999999999992E-3</v>
      </c>
      <c r="F33" s="2">
        <f>+'Outstanding Debt'!BF20</f>
        <v>55399.3</v>
      </c>
      <c r="G33" s="2">
        <f t="shared" si="0"/>
        <v>209399.3</v>
      </c>
      <c r="H33" s="2"/>
      <c r="I33" s="2">
        <f>+'Outstanding Debt'!BH20</f>
        <v>154000</v>
      </c>
      <c r="J33" s="2">
        <f>+'Outstanding Debt'!BI20</f>
        <v>55399.3</v>
      </c>
      <c r="L33" s="2">
        <v>0</v>
      </c>
      <c r="M33" s="2">
        <v>0</v>
      </c>
      <c r="N33" s="62"/>
      <c r="O33" s="62"/>
      <c r="Q33" s="2"/>
    </row>
    <row r="34" spans="2:17" x14ac:dyDescent="0.2">
      <c r="B34" s="3">
        <v>2035</v>
      </c>
      <c r="C34" s="38"/>
      <c r="D34" s="2">
        <f>+'Outstanding Debt'!BE21</f>
        <v>156000</v>
      </c>
      <c r="E34" s="101">
        <v>1.17E-2</v>
      </c>
      <c r="F34" s="2">
        <f>+'Outstanding Debt'!BF21</f>
        <v>53920.9</v>
      </c>
      <c r="G34" s="2">
        <f t="shared" si="0"/>
        <v>209920.9</v>
      </c>
      <c r="H34" s="2"/>
      <c r="I34" s="2">
        <f>+'Outstanding Debt'!BH21</f>
        <v>156000</v>
      </c>
      <c r="J34" s="2">
        <f>+'Outstanding Debt'!BI21</f>
        <v>53920.9</v>
      </c>
      <c r="L34" s="2">
        <v>0</v>
      </c>
      <c r="M34" s="2">
        <v>0</v>
      </c>
      <c r="N34" s="62"/>
      <c r="O34" s="62"/>
      <c r="Q34" s="2"/>
    </row>
    <row r="35" spans="2:17" x14ac:dyDescent="0.2">
      <c r="B35" s="3">
        <v>2036</v>
      </c>
      <c r="C35" s="38"/>
      <c r="D35" s="2">
        <f>+'Outstanding Debt'!BE22</f>
        <v>157000</v>
      </c>
      <c r="E35" s="101">
        <v>1.32E-2</v>
      </c>
      <c r="F35" s="2">
        <f>+'Outstanding Debt'!BF22</f>
        <v>52095.7</v>
      </c>
      <c r="G35" s="2">
        <f t="shared" si="0"/>
        <v>209095.7</v>
      </c>
      <c r="H35" s="2"/>
      <c r="I35" s="2">
        <f>+'Outstanding Debt'!BH22</f>
        <v>157000</v>
      </c>
      <c r="J35" s="2">
        <f>+'Outstanding Debt'!BI22</f>
        <v>52095.7</v>
      </c>
      <c r="L35" s="2">
        <v>0</v>
      </c>
      <c r="M35" s="2">
        <v>0</v>
      </c>
      <c r="N35" s="62"/>
      <c r="O35" s="62"/>
      <c r="Q35" s="2"/>
    </row>
    <row r="36" spans="2:17" x14ac:dyDescent="0.2">
      <c r="B36" s="3">
        <v>2037</v>
      </c>
      <c r="C36" s="38"/>
      <c r="D36" s="2">
        <f>+'Outstanding Debt'!BE23</f>
        <v>160000</v>
      </c>
      <c r="E36" s="101">
        <v>1.4500000000000001E-2</v>
      </c>
      <c r="F36" s="2">
        <f>+'Outstanding Debt'!BF23</f>
        <v>50023.3</v>
      </c>
      <c r="G36" s="2">
        <f t="shared" si="0"/>
        <v>210023.3</v>
      </c>
      <c r="H36" s="2"/>
      <c r="I36" s="2">
        <f>+'Outstanding Debt'!BH23</f>
        <v>160000</v>
      </c>
      <c r="J36" s="2">
        <f>+'Outstanding Debt'!BI23</f>
        <v>50023.3</v>
      </c>
      <c r="L36" s="2">
        <v>0</v>
      </c>
      <c r="M36" s="2">
        <v>0</v>
      </c>
      <c r="N36" s="62"/>
      <c r="O36" s="62"/>
      <c r="Q36" s="2"/>
    </row>
    <row r="37" spans="2:17" x14ac:dyDescent="0.2">
      <c r="B37" s="3">
        <v>2038</v>
      </c>
      <c r="C37" s="38"/>
      <c r="D37" s="2">
        <f>+'Outstanding Debt'!BE24</f>
        <v>162000</v>
      </c>
      <c r="E37" s="101">
        <v>1.5699999999999999E-2</v>
      </c>
      <c r="F37" s="2">
        <f>+'Outstanding Debt'!BF24</f>
        <v>47703.3</v>
      </c>
      <c r="G37" s="2">
        <f t="shared" si="0"/>
        <v>209703.3</v>
      </c>
      <c r="H37" s="2"/>
      <c r="I37" s="2">
        <f>+'Outstanding Debt'!BH24</f>
        <v>162000</v>
      </c>
      <c r="J37" s="2">
        <f>+'Outstanding Debt'!BI24</f>
        <v>47703.3</v>
      </c>
      <c r="L37" s="2">
        <v>0</v>
      </c>
      <c r="M37" s="2">
        <v>0</v>
      </c>
      <c r="N37" s="62"/>
      <c r="O37" s="62"/>
      <c r="Q37" s="2"/>
    </row>
    <row r="38" spans="2:17" x14ac:dyDescent="0.2">
      <c r="B38" s="3">
        <v>2039</v>
      </c>
      <c r="C38" s="38"/>
      <c r="D38" s="2">
        <f>+'Outstanding Debt'!BE25</f>
        <v>164000</v>
      </c>
      <c r="E38" s="101">
        <v>1.67E-2</v>
      </c>
      <c r="F38" s="2">
        <f>+'Outstanding Debt'!BF25</f>
        <v>45159.9</v>
      </c>
      <c r="G38" s="2">
        <f t="shared" si="0"/>
        <v>209159.9</v>
      </c>
      <c r="H38" s="2"/>
      <c r="I38" s="2">
        <f>+'Outstanding Debt'!BH25</f>
        <v>164000</v>
      </c>
      <c r="J38" s="2">
        <f>+'Outstanding Debt'!BI25</f>
        <v>45159.9</v>
      </c>
      <c r="L38" s="2">
        <v>0</v>
      </c>
      <c r="M38" s="2">
        <v>0</v>
      </c>
      <c r="N38" s="62"/>
      <c r="O38" s="62"/>
      <c r="Q38" s="2"/>
    </row>
    <row r="39" spans="2:17" x14ac:dyDescent="0.2">
      <c r="B39" s="3">
        <v>2040</v>
      </c>
      <c r="C39" s="38"/>
      <c r="D39" s="2">
        <f>+'Outstanding Debt'!BE26</f>
        <v>167000</v>
      </c>
      <c r="E39" s="101">
        <v>1.77E-2</v>
      </c>
      <c r="F39" s="2">
        <f>+'Outstanding Debt'!BF26</f>
        <v>42421.1</v>
      </c>
      <c r="G39" s="2">
        <f t="shared" si="0"/>
        <v>209421.1</v>
      </c>
      <c r="H39" s="2"/>
      <c r="I39" s="2">
        <f>+'Outstanding Debt'!BH26</f>
        <v>167000</v>
      </c>
      <c r="J39" s="2">
        <f>+'Outstanding Debt'!BI26</f>
        <v>42421.1</v>
      </c>
      <c r="L39" s="2">
        <v>0</v>
      </c>
      <c r="M39" s="2">
        <v>0</v>
      </c>
      <c r="N39" s="62"/>
      <c r="O39" s="62"/>
      <c r="Q39" s="2"/>
    </row>
    <row r="40" spans="2:17" x14ac:dyDescent="0.2">
      <c r="B40" s="3">
        <v>2041</v>
      </c>
      <c r="C40" s="38"/>
      <c r="D40" s="2">
        <f>+'Outstanding Debt'!BE27</f>
        <v>170000</v>
      </c>
      <c r="E40" s="101">
        <v>1.8499999999999999E-2</v>
      </c>
      <c r="F40" s="2">
        <f>+'Outstanding Debt'!BF27</f>
        <v>39465.199999999997</v>
      </c>
      <c r="G40" s="2">
        <f t="shared" si="0"/>
        <v>209465.2</v>
      </c>
      <c r="H40" s="2"/>
      <c r="I40" s="2">
        <f>+'Outstanding Debt'!BH27</f>
        <v>170000</v>
      </c>
      <c r="J40" s="2">
        <f>+'Outstanding Debt'!BI27</f>
        <v>39465.199999999997</v>
      </c>
      <c r="L40" s="2">
        <v>0</v>
      </c>
      <c r="M40" s="2">
        <v>0</v>
      </c>
      <c r="N40" s="62"/>
      <c r="O40" s="62"/>
      <c r="Q40" s="2"/>
    </row>
    <row r="41" spans="2:17" x14ac:dyDescent="0.2">
      <c r="B41" s="3">
        <v>2042</v>
      </c>
      <c r="C41" s="38"/>
      <c r="D41" s="2">
        <f>+'Outstanding Debt'!BE28</f>
        <v>173000</v>
      </c>
      <c r="E41" s="101">
        <v>1.9300000000000001E-2</v>
      </c>
      <c r="F41" s="2">
        <f>+'Outstanding Debt'!BF28</f>
        <v>36320.199999999997</v>
      </c>
      <c r="G41" s="2">
        <f t="shared" si="0"/>
        <v>209320.2</v>
      </c>
      <c r="H41" s="2"/>
      <c r="I41" s="2">
        <f>+'Outstanding Debt'!BH28</f>
        <v>173000</v>
      </c>
      <c r="J41" s="2">
        <f>+'Outstanding Debt'!BI28</f>
        <v>36320.199999999997</v>
      </c>
      <c r="L41" s="2">
        <v>0</v>
      </c>
      <c r="M41" s="2">
        <v>0</v>
      </c>
      <c r="N41" s="62"/>
      <c r="O41" s="62"/>
      <c r="Q41" s="2"/>
    </row>
    <row r="42" spans="2:17" x14ac:dyDescent="0.2">
      <c r="B42" s="3">
        <v>2043</v>
      </c>
      <c r="C42" s="38"/>
      <c r="D42" s="2">
        <f>+'Outstanding Debt'!BE29</f>
        <v>177000</v>
      </c>
      <c r="E42" s="101">
        <v>0.02</v>
      </c>
      <c r="F42" s="2">
        <f>+'Outstanding Debt'!BF29</f>
        <v>32981.300000000003</v>
      </c>
      <c r="G42" s="2">
        <f t="shared" si="0"/>
        <v>209981.3</v>
      </c>
      <c r="H42" s="2"/>
      <c r="I42" s="2">
        <f>+'Outstanding Debt'!BH29</f>
        <v>177000</v>
      </c>
      <c r="J42" s="2">
        <f>+'Outstanding Debt'!BI29</f>
        <v>32981.300000000003</v>
      </c>
      <c r="L42" s="2">
        <v>0</v>
      </c>
      <c r="M42" s="2">
        <v>0</v>
      </c>
      <c r="N42" s="62"/>
      <c r="O42" s="62"/>
      <c r="Q42" s="2"/>
    </row>
    <row r="43" spans="2:17" x14ac:dyDescent="0.2">
      <c r="B43" s="3">
        <v>2044</v>
      </c>
      <c r="C43" s="38"/>
      <c r="D43" s="2">
        <f>+'Outstanding Debt'!BE30</f>
        <v>180000</v>
      </c>
      <c r="E43" s="101">
        <v>2.06E-2</v>
      </c>
      <c r="F43" s="2">
        <f>+'Outstanding Debt'!BF30</f>
        <v>29441.3</v>
      </c>
      <c r="G43" s="2">
        <f t="shared" si="0"/>
        <v>209441.3</v>
      </c>
      <c r="H43" s="2"/>
      <c r="I43" s="2">
        <f>+'Outstanding Debt'!BH30</f>
        <v>180000</v>
      </c>
      <c r="J43" s="2">
        <f>+'Outstanding Debt'!BI30</f>
        <v>29441.3</v>
      </c>
      <c r="L43" s="2">
        <v>0</v>
      </c>
      <c r="M43" s="2">
        <v>0</v>
      </c>
      <c r="N43" s="62"/>
      <c r="O43" s="62"/>
      <c r="Q43" s="2"/>
    </row>
    <row r="44" spans="2:17" x14ac:dyDescent="0.2">
      <c r="B44" s="3">
        <v>2045</v>
      </c>
      <c r="C44" s="38"/>
      <c r="D44" s="2">
        <f>+'Outstanding Debt'!BE31</f>
        <v>184000</v>
      </c>
      <c r="E44" s="101">
        <v>2.1100000000000001E-2</v>
      </c>
      <c r="F44" s="2">
        <f>+'Outstanding Debt'!BF31</f>
        <v>25733.3</v>
      </c>
      <c r="G44" s="2">
        <f t="shared" si="0"/>
        <v>209733.3</v>
      </c>
      <c r="H44" s="2"/>
      <c r="I44" s="2">
        <f>+'Outstanding Debt'!BH31</f>
        <v>184000</v>
      </c>
      <c r="J44" s="2">
        <f>+'Outstanding Debt'!BI31</f>
        <v>25733.3</v>
      </c>
      <c r="L44" s="2">
        <v>0</v>
      </c>
      <c r="M44" s="2">
        <v>0</v>
      </c>
      <c r="N44" s="62"/>
      <c r="O44" s="62"/>
      <c r="Q44" s="2"/>
    </row>
    <row r="45" spans="2:17" x14ac:dyDescent="0.2">
      <c r="B45" s="3">
        <v>2046</v>
      </c>
      <c r="C45" s="38"/>
      <c r="D45" s="2">
        <f>+'Outstanding Debt'!BE32</f>
        <v>188000</v>
      </c>
      <c r="E45" s="101">
        <v>2.1600000000000001E-2</v>
      </c>
      <c r="F45" s="2">
        <f>+'Outstanding Debt'!BF32</f>
        <v>21850.9</v>
      </c>
      <c r="G45" s="2">
        <f t="shared" si="0"/>
        <v>209850.9</v>
      </c>
      <c r="H45" s="2"/>
      <c r="I45" s="2">
        <f>+'Outstanding Debt'!BH32</f>
        <v>188000</v>
      </c>
      <c r="J45" s="2">
        <f>+'Outstanding Debt'!BI32</f>
        <v>21850.9</v>
      </c>
      <c r="L45" s="2">
        <v>0</v>
      </c>
      <c r="M45" s="2">
        <v>0</v>
      </c>
      <c r="N45" s="62"/>
      <c r="O45" s="62"/>
      <c r="Q45" s="2"/>
    </row>
    <row r="46" spans="2:17" x14ac:dyDescent="0.2">
      <c r="B46" s="3">
        <v>2047</v>
      </c>
      <c r="C46" s="38"/>
      <c r="D46" s="2">
        <f>+'Outstanding Debt'!BE33</f>
        <v>192000</v>
      </c>
      <c r="E46" s="101">
        <v>2.1899999999999999E-2</v>
      </c>
      <c r="F46" s="2">
        <f>+'Outstanding Debt'!BF33</f>
        <v>17790.099999999999</v>
      </c>
      <c r="G46" s="2">
        <f t="shared" si="0"/>
        <v>209790.1</v>
      </c>
      <c r="H46" s="2"/>
      <c r="I46" s="2">
        <f>+'Outstanding Debt'!BH33</f>
        <v>192000</v>
      </c>
      <c r="J46" s="2">
        <f>+'Outstanding Debt'!BI33</f>
        <v>17790.099999999999</v>
      </c>
      <c r="L46" s="2">
        <v>0</v>
      </c>
      <c r="M46" s="2">
        <v>0</v>
      </c>
      <c r="N46" s="62"/>
      <c r="O46" s="62"/>
      <c r="Q46" s="2"/>
    </row>
    <row r="47" spans="2:17" x14ac:dyDescent="0.2">
      <c r="B47" s="3">
        <v>2048</v>
      </c>
      <c r="C47" s="38"/>
      <c r="D47" s="2">
        <f>+'Outstanding Debt'!BE34</f>
        <v>196000</v>
      </c>
      <c r="E47" s="101">
        <v>2.23E-2</v>
      </c>
      <c r="F47" s="2">
        <f>+'Outstanding Debt'!BF34</f>
        <v>13585.3</v>
      </c>
      <c r="G47" s="2">
        <f t="shared" si="0"/>
        <v>209585.3</v>
      </c>
      <c r="H47" s="2"/>
      <c r="I47" s="2">
        <f>+'Outstanding Debt'!BH34</f>
        <v>196000</v>
      </c>
      <c r="J47" s="2">
        <f>+'Outstanding Debt'!BI34</f>
        <v>13585.3</v>
      </c>
      <c r="L47" s="2">
        <v>0</v>
      </c>
      <c r="M47" s="2">
        <v>0</v>
      </c>
      <c r="N47" s="62"/>
      <c r="O47" s="62"/>
      <c r="Q47" s="2"/>
    </row>
    <row r="48" spans="2:17" x14ac:dyDescent="0.2">
      <c r="B48" s="3">
        <v>2049</v>
      </c>
      <c r="C48" s="38"/>
      <c r="D48" s="2">
        <f>+'Outstanding Debt'!BE35</f>
        <v>200000</v>
      </c>
      <c r="E48" s="101">
        <v>2.2599999999999999E-2</v>
      </c>
      <c r="F48" s="2">
        <f>+'Outstanding Debt'!BF35</f>
        <v>9214.5</v>
      </c>
      <c r="G48" s="2">
        <f t="shared" si="0"/>
        <v>209214.5</v>
      </c>
      <c r="H48" s="2"/>
      <c r="I48" s="2">
        <f>+'Outstanding Debt'!BH35</f>
        <v>200000</v>
      </c>
      <c r="J48" s="2">
        <f>+'Outstanding Debt'!BI35</f>
        <v>9214.5</v>
      </c>
      <c r="L48" s="2">
        <v>0</v>
      </c>
      <c r="M48" s="2">
        <v>0</v>
      </c>
      <c r="N48" s="62"/>
      <c r="O48" s="62"/>
      <c r="Q48" s="2"/>
    </row>
    <row r="49" spans="2:17" x14ac:dyDescent="0.2">
      <c r="B49" s="3">
        <v>2050</v>
      </c>
      <c r="C49" s="38"/>
      <c r="D49" s="2">
        <f>+'Outstanding Debt'!BE36</f>
        <v>205000</v>
      </c>
      <c r="E49" s="101">
        <v>2.29E-2</v>
      </c>
      <c r="F49" s="2">
        <f>+'Outstanding Debt'!BF36</f>
        <v>4694.5</v>
      </c>
      <c r="G49" s="2">
        <f t="shared" si="0"/>
        <v>209694.5</v>
      </c>
      <c r="H49" s="2"/>
      <c r="I49" s="2">
        <f>+'Outstanding Debt'!BH36</f>
        <v>205000</v>
      </c>
      <c r="J49" s="2">
        <f>+'Outstanding Debt'!BI36</f>
        <v>4694.5</v>
      </c>
      <c r="L49" s="2">
        <v>0</v>
      </c>
      <c r="M49" s="2">
        <v>0</v>
      </c>
      <c r="N49" s="62"/>
      <c r="O49" s="62"/>
      <c r="Q49" s="2"/>
    </row>
    <row r="50" spans="2:17" hidden="1" x14ac:dyDescent="0.2">
      <c r="B50" s="3">
        <v>2051</v>
      </c>
      <c r="C50" s="38"/>
      <c r="D50" s="2">
        <f>+'Outstanding Debt'!BE37</f>
        <v>0</v>
      </c>
      <c r="E50" s="101"/>
      <c r="F50" s="2">
        <f>+'Outstanding Debt'!BF37</f>
        <v>0</v>
      </c>
      <c r="G50" s="2">
        <f t="shared" si="0"/>
        <v>0</v>
      </c>
      <c r="H50" s="2"/>
      <c r="I50" s="2">
        <f>+'Outstanding Debt'!BH37</f>
        <v>0</v>
      </c>
      <c r="J50" s="2">
        <f>+'Outstanding Debt'!BI37</f>
        <v>0</v>
      </c>
      <c r="L50" s="2">
        <v>0</v>
      </c>
      <c r="M50" s="2">
        <v>0</v>
      </c>
      <c r="N50" s="62"/>
      <c r="O50" s="62"/>
      <c r="Q50" s="2"/>
    </row>
    <row r="51" spans="2:17" hidden="1" x14ac:dyDescent="0.2">
      <c r="B51" s="3">
        <v>2052</v>
      </c>
      <c r="C51" s="38"/>
      <c r="D51" s="2">
        <f>+'Outstanding Debt'!BE38</f>
        <v>0</v>
      </c>
      <c r="E51" s="101"/>
      <c r="F51" s="2">
        <f>+'Outstanding Debt'!BF38</f>
        <v>0</v>
      </c>
      <c r="G51" s="2">
        <f t="shared" si="0"/>
        <v>0</v>
      </c>
      <c r="H51" s="2"/>
      <c r="I51" s="2">
        <f>+'Outstanding Debt'!BH38</f>
        <v>0</v>
      </c>
      <c r="J51" s="2">
        <f>+'Outstanding Debt'!BI38</f>
        <v>0</v>
      </c>
      <c r="L51" s="2">
        <v>0</v>
      </c>
      <c r="M51" s="2">
        <v>0</v>
      </c>
      <c r="N51" s="62"/>
      <c r="O51" s="62"/>
      <c r="Q51" s="2"/>
    </row>
    <row r="52" spans="2:17" hidden="1" x14ac:dyDescent="0.2">
      <c r="B52" s="3">
        <v>2053</v>
      </c>
      <c r="C52" s="38"/>
      <c r="D52" s="2">
        <f>+'Outstanding Debt'!BE39</f>
        <v>0</v>
      </c>
      <c r="E52" s="101"/>
      <c r="F52" s="2">
        <f>+'Outstanding Debt'!BF39</f>
        <v>0</v>
      </c>
      <c r="G52" s="2">
        <f t="shared" si="0"/>
        <v>0</v>
      </c>
      <c r="H52" s="2"/>
      <c r="I52" s="2">
        <f>+'Outstanding Debt'!BH39</f>
        <v>0</v>
      </c>
      <c r="J52" s="2">
        <f>+'Outstanding Debt'!BI39</f>
        <v>0</v>
      </c>
      <c r="L52" s="2">
        <v>0</v>
      </c>
      <c r="M52" s="2">
        <v>0</v>
      </c>
      <c r="N52" s="62"/>
      <c r="O52" s="62"/>
      <c r="Q52" s="2"/>
    </row>
    <row r="53" spans="2:17" hidden="1" x14ac:dyDescent="0.2">
      <c r="B53" s="3">
        <v>2054</v>
      </c>
      <c r="C53" s="38"/>
      <c r="D53" s="2">
        <f>+'Outstanding Debt'!BE40</f>
        <v>0</v>
      </c>
      <c r="E53" s="101"/>
      <c r="F53" s="2">
        <f>+'Outstanding Debt'!BF40</f>
        <v>0</v>
      </c>
      <c r="G53" s="2">
        <f t="shared" si="0"/>
        <v>0</v>
      </c>
      <c r="H53" s="2"/>
      <c r="I53" s="2">
        <f>+'Outstanding Debt'!BH40</f>
        <v>0</v>
      </c>
      <c r="J53" s="2">
        <f>+'Outstanding Debt'!BI40</f>
        <v>0</v>
      </c>
      <c r="L53" s="2">
        <v>0</v>
      </c>
      <c r="M53" s="2">
        <v>0</v>
      </c>
      <c r="N53" s="62"/>
      <c r="O53" s="62"/>
      <c r="Q53" s="2"/>
    </row>
    <row r="54" spans="2:17" hidden="1" x14ac:dyDescent="0.2">
      <c r="B54" s="3">
        <v>2055</v>
      </c>
      <c r="C54" s="38"/>
      <c r="D54" s="2">
        <f>+'Outstanding Debt'!BE41</f>
        <v>0</v>
      </c>
      <c r="E54" s="101"/>
      <c r="F54" s="2">
        <f>+'Outstanding Debt'!BF41</f>
        <v>0</v>
      </c>
      <c r="G54" s="2">
        <f t="shared" si="0"/>
        <v>0</v>
      </c>
      <c r="H54" s="2"/>
      <c r="I54" s="2">
        <f>+'Outstanding Debt'!BH41</f>
        <v>0</v>
      </c>
      <c r="J54" s="2">
        <f>+'Outstanding Debt'!BI41</f>
        <v>0</v>
      </c>
      <c r="L54" s="2">
        <v>0</v>
      </c>
      <c r="M54" s="2">
        <v>0</v>
      </c>
      <c r="N54" s="62"/>
      <c r="O54" s="62"/>
      <c r="Q54" s="2"/>
    </row>
    <row r="55" spans="2:17" hidden="1" x14ac:dyDescent="0.2">
      <c r="B55" s="3">
        <v>2056</v>
      </c>
      <c r="C55" s="38"/>
      <c r="D55" s="2">
        <f>+'Outstanding Debt'!BE42</f>
        <v>0</v>
      </c>
      <c r="E55" s="101"/>
      <c r="F55" s="2">
        <f>+'Outstanding Debt'!BF42</f>
        <v>0</v>
      </c>
      <c r="G55" s="2">
        <f t="shared" si="0"/>
        <v>0</v>
      </c>
      <c r="H55" s="2"/>
      <c r="I55" s="2">
        <f>+'Outstanding Debt'!BH42</f>
        <v>0</v>
      </c>
      <c r="J55" s="2">
        <f>+'Outstanding Debt'!BI42</f>
        <v>0</v>
      </c>
      <c r="L55" s="2">
        <v>0</v>
      </c>
      <c r="M55" s="2">
        <v>0</v>
      </c>
      <c r="N55" s="62"/>
      <c r="O55" s="62"/>
      <c r="Q55" s="2"/>
    </row>
    <row r="56" spans="2:17" hidden="1" x14ac:dyDescent="0.2">
      <c r="B56" s="3">
        <v>2057</v>
      </c>
      <c r="C56" s="38"/>
      <c r="D56" s="2">
        <f>+'Outstanding Debt'!BE43</f>
        <v>0</v>
      </c>
      <c r="E56" s="101"/>
      <c r="F56" s="2">
        <f>+'Outstanding Debt'!BF43</f>
        <v>0</v>
      </c>
      <c r="G56" s="2">
        <f t="shared" si="0"/>
        <v>0</v>
      </c>
      <c r="H56" s="2"/>
      <c r="I56" s="2">
        <f>+'Outstanding Debt'!BH43</f>
        <v>0</v>
      </c>
      <c r="J56" s="2">
        <f>+'Outstanding Debt'!BI43</f>
        <v>0</v>
      </c>
      <c r="L56" s="2">
        <v>0</v>
      </c>
      <c r="M56" s="2">
        <v>0</v>
      </c>
      <c r="N56" s="62"/>
      <c r="O56" s="62"/>
      <c r="Q56" s="2"/>
    </row>
    <row r="57" spans="2:17" ht="13.5" thickBot="1" x14ac:dyDescent="0.25">
      <c r="B57" s="19" t="s">
        <v>8</v>
      </c>
      <c r="C57" s="19"/>
      <c r="D57" s="45">
        <f>SUM(D20:D56)</f>
        <v>4319000</v>
      </c>
      <c r="E57" s="45"/>
      <c r="F57" s="45">
        <f>SUM(F20:F56)</f>
        <v>1130337.8</v>
      </c>
      <c r="G57" s="45">
        <f>SUM(G20:G56)</f>
        <v>5449337.7999999998</v>
      </c>
      <c r="H57" s="45"/>
      <c r="I57" s="45">
        <f>SUM(I20:I56)</f>
        <v>4319000</v>
      </c>
      <c r="J57" s="45">
        <f>SUM(J20:J56)</f>
        <v>1130337.8</v>
      </c>
      <c r="K57" s="9"/>
      <c r="L57" s="45">
        <f>SUM(L20:L56)</f>
        <v>0</v>
      </c>
      <c r="M57" s="45">
        <f>SUM(M20:M56)</f>
        <v>0</v>
      </c>
      <c r="Q57" s="62"/>
    </row>
    <row r="58" spans="2:17" ht="13.5" thickTop="1" x14ac:dyDescent="0.2"/>
    <row r="59" spans="2:17" x14ac:dyDescent="0.2">
      <c r="B59" s="7"/>
    </row>
    <row r="60" spans="2:17" x14ac:dyDescent="0.2">
      <c r="B60" s="7"/>
    </row>
    <row r="61" spans="2:17" x14ac:dyDescent="0.2">
      <c r="B61" s="7"/>
    </row>
  </sheetData>
  <mergeCells count="6">
    <mergeCell ref="B5:M5"/>
    <mergeCell ref="B6:M6"/>
    <mergeCell ref="B7:M7"/>
    <mergeCell ref="D18:G18"/>
    <mergeCell ref="I18:J18"/>
    <mergeCell ref="L18:M18"/>
  </mergeCells>
  <printOptions horizontalCentered="1"/>
  <pageMargins left="0.25" right="0.25" top="0.75" bottom="0.75" header="0.3" footer="0.3"/>
  <pageSetup scale="92" orientation="landscape" r:id="rId1"/>
  <headerFooter>
    <oddFooter>&amp;L&amp;8&amp;D&amp;Z&amp;F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63310-F8BD-4C6C-ABF3-C27A0A7D1B2F}">
  <sheetPr>
    <tabColor rgb="FF00B0F0"/>
    <pageSetUpPr fitToPage="1"/>
  </sheetPr>
  <dimension ref="B5:Q61"/>
  <sheetViews>
    <sheetView topLeftCell="A18" zoomScaleNormal="100" workbookViewId="0">
      <selection activeCell="D24" activeCellId="1" sqref="F24:M24 D24"/>
    </sheetView>
  </sheetViews>
  <sheetFormatPr defaultColWidth="8.85546875" defaultRowHeight="12.75" x14ac:dyDescent="0.2"/>
  <cols>
    <col min="1" max="2" width="8.85546875" style="1"/>
    <col min="3" max="3" width="0.85546875" style="1" customWidth="1"/>
    <col min="4" max="4" width="13.42578125" style="1" customWidth="1"/>
    <col min="5" max="5" width="8.85546875" style="1" customWidth="1"/>
    <col min="6" max="7" width="13.42578125" style="1" customWidth="1"/>
    <col min="8" max="8" width="2.42578125" style="1" customWidth="1"/>
    <col min="9" max="10" width="13.42578125" style="1" customWidth="1"/>
    <col min="11" max="11" width="2.42578125" style="1" customWidth="1"/>
    <col min="12" max="13" width="13.42578125" style="1" customWidth="1"/>
    <col min="14" max="14" width="11.42578125" style="1" customWidth="1"/>
    <col min="15" max="15" width="13.5703125" style="1" customWidth="1"/>
    <col min="16" max="16" width="8.85546875" style="1"/>
    <col min="17" max="17" width="13.85546875" style="1" customWidth="1"/>
    <col min="18" max="16384" width="8.85546875" style="1"/>
  </cols>
  <sheetData>
    <row r="5" spans="2:13" ht="15.75" x14ac:dyDescent="0.25">
      <c r="B5" s="182" t="s">
        <v>6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2:13" s="100" customFormat="1" ht="15" x14ac:dyDescent="0.25">
      <c r="B6" s="187" t="s">
        <v>166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</row>
    <row r="7" spans="2:13" x14ac:dyDescent="0.2">
      <c r="B7" s="183" t="s">
        <v>249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spans="2:13" x14ac:dyDescent="0.2">
      <c r="B8" s="1" t="s">
        <v>160</v>
      </c>
    </row>
    <row r="10" spans="2:13" x14ac:dyDescent="0.2">
      <c r="D10" s="1" t="s">
        <v>167</v>
      </c>
      <c r="F10" s="31">
        <f>+'Debt Assumptions'!H18</f>
        <v>2125000</v>
      </c>
    </row>
    <row r="11" spans="2:13" x14ac:dyDescent="0.2">
      <c r="D11" s="1" t="s">
        <v>25</v>
      </c>
      <c r="F11" s="47">
        <v>44287</v>
      </c>
    </row>
    <row r="12" spans="2:13" x14ac:dyDescent="0.2">
      <c r="D12" s="1" t="s">
        <v>168</v>
      </c>
      <c r="F12" s="47">
        <v>44299</v>
      </c>
    </row>
    <row r="13" spans="2:13" x14ac:dyDescent="0.2">
      <c r="D13" s="1" t="s">
        <v>169</v>
      </c>
      <c r="F13" s="71">
        <v>42614</v>
      </c>
    </row>
    <row r="14" spans="2:13" x14ac:dyDescent="0.2">
      <c r="D14" s="1" t="s">
        <v>170</v>
      </c>
      <c r="F14" s="72" t="s">
        <v>156</v>
      </c>
    </row>
    <row r="15" spans="2:13" x14ac:dyDescent="0.2">
      <c r="D15" s="1" t="s">
        <v>157</v>
      </c>
      <c r="F15" s="72">
        <v>48092</v>
      </c>
    </row>
    <row r="16" spans="2:13" x14ac:dyDescent="0.2">
      <c r="D16" s="1" t="s">
        <v>171</v>
      </c>
      <c r="F16" s="48" t="s">
        <v>173</v>
      </c>
      <c r="I16" s="34"/>
    </row>
    <row r="17" spans="2:17" x14ac:dyDescent="0.2">
      <c r="B17" s="40"/>
      <c r="C17" s="40"/>
      <c r="D17" s="110" t="s">
        <v>184</v>
      </c>
      <c r="E17" s="110"/>
      <c r="F17" s="110" t="s">
        <v>250</v>
      </c>
      <c r="G17" s="110" t="s">
        <v>248</v>
      </c>
      <c r="H17" s="40"/>
      <c r="I17" s="40"/>
      <c r="J17" s="40"/>
      <c r="K17" s="40"/>
      <c r="L17" s="40"/>
      <c r="M17" s="40"/>
    </row>
    <row r="18" spans="2:17" x14ac:dyDescent="0.2">
      <c r="B18" s="41" t="s">
        <v>0</v>
      </c>
      <c r="C18" s="41"/>
      <c r="D18" s="183" t="s">
        <v>8</v>
      </c>
      <c r="E18" s="183"/>
      <c r="F18" s="183"/>
      <c r="G18" s="183"/>
      <c r="H18" s="41"/>
      <c r="I18" s="183" t="s">
        <v>117</v>
      </c>
      <c r="J18" s="183"/>
      <c r="L18" s="183" t="s">
        <v>52</v>
      </c>
      <c r="M18" s="183"/>
    </row>
    <row r="19" spans="2:17" x14ac:dyDescent="0.2">
      <c r="B19" s="42">
        <v>41912</v>
      </c>
      <c r="C19" s="42"/>
      <c r="D19" s="43" t="s">
        <v>5</v>
      </c>
      <c r="E19" s="43" t="s">
        <v>172</v>
      </c>
      <c r="F19" s="43" t="s">
        <v>4</v>
      </c>
      <c r="G19" s="43" t="s">
        <v>8</v>
      </c>
      <c r="H19" s="43"/>
      <c r="I19" s="43" t="s">
        <v>5</v>
      </c>
      <c r="J19" s="43" t="s">
        <v>4</v>
      </c>
      <c r="L19" s="43" t="s">
        <v>5</v>
      </c>
      <c r="M19" s="43" t="s">
        <v>4</v>
      </c>
    </row>
    <row r="20" spans="2:17" hidden="1" x14ac:dyDescent="0.2">
      <c r="B20" s="3">
        <v>2021</v>
      </c>
      <c r="C20" s="38"/>
      <c r="D20" s="31"/>
      <c r="E20" s="101"/>
      <c r="F20" s="31"/>
      <c r="G20" s="31"/>
      <c r="H20" s="2"/>
      <c r="I20" s="31"/>
      <c r="J20" s="31"/>
      <c r="L20" s="31">
        <v>0</v>
      </c>
      <c r="M20" s="31">
        <v>0</v>
      </c>
      <c r="N20" s="62"/>
      <c r="O20" s="62"/>
      <c r="Q20" s="2"/>
    </row>
    <row r="21" spans="2:17" hidden="1" x14ac:dyDescent="0.2">
      <c r="B21" s="3">
        <v>2022</v>
      </c>
      <c r="C21" s="38"/>
      <c r="D21" s="31"/>
      <c r="E21" s="101"/>
      <c r="F21" s="31"/>
      <c r="G21" s="31"/>
      <c r="H21" s="2"/>
      <c r="I21" s="31"/>
      <c r="J21" s="31"/>
      <c r="L21" s="31"/>
      <c r="M21" s="31"/>
      <c r="N21" s="62"/>
      <c r="O21" s="62"/>
      <c r="Q21" s="2"/>
    </row>
    <row r="22" spans="2:17" hidden="1" x14ac:dyDescent="0.2">
      <c r="B22" s="3">
        <v>2023</v>
      </c>
      <c r="C22" s="38"/>
      <c r="D22" s="31"/>
      <c r="E22" s="101"/>
      <c r="F22" s="31"/>
      <c r="G22" s="31"/>
      <c r="H22" s="2"/>
      <c r="I22" s="31"/>
      <c r="J22" s="31"/>
      <c r="L22" s="31"/>
      <c r="M22" s="31"/>
      <c r="N22" s="62"/>
      <c r="O22" s="62"/>
      <c r="Q22" s="2"/>
    </row>
    <row r="23" spans="2:17" hidden="1" x14ac:dyDescent="0.2">
      <c r="B23" s="3">
        <v>2024</v>
      </c>
      <c r="C23" s="38"/>
      <c r="D23" s="2"/>
      <c r="E23" s="101"/>
      <c r="F23" s="2"/>
      <c r="G23" s="2"/>
      <c r="H23" s="2"/>
      <c r="I23" s="2"/>
      <c r="J23" s="2"/>
      <c r="L23" s="2"/>
      <c r="M23" s="2"/>
      <c r="N23" s="62"/>
      <c r="O23" s="62"/>
      <c r="Q23" s="2"/>
    </row>
    <row r="24" spans="2:17" x14ac:dyDescent="0.2">
      <c r="B24" s="3">
        <v>2025</v>
      </c>
      <c r="C24" s="38"/>
      <c r="D24" s="31">
        <f>+'Outstanding Debt'!BL11</f>
        <v>65000</v>
      </c>
      <c r="E24" s="101">
        <v>8.0000000000000002E-3</v>
      </c>
      <c r="F24" s="31">
        <f>+'Outstanding Debt'!BM11</f>
        <v>30203.5</v>
      </c>
      <c r="G24" s="31">
        <f t="shared" ref="G24:G56" si="0">+F24+D24</f>
        <v>95203.5</v>
      </c>
      <c r="H24" s="31"/>
      <c r="I24" s="31">
        <f>+'Outstanding Debt'!BO11</f>
        <v>65000</v>
      </c>
      <c r="J24" s="31">
        <f>+'Outstanding Debt'!BP11</f>
        <v>30203.5</v>
      </c>
      <c r="K24" s="31"/>
      <c r="L24" s="31">
        <v>0</v>
      </c>
      <c r="M24" s="31">
        <v>0</v>
      </c>
      <c r="N24" s="62"/>
      <c r="O24" s="62"/>
      <c r="Q24" s="2"/>
    </row>
    <row r="25" spans="2:17" x14ac:dyDescent="0.2">
      <c r="B25" s="3">
        <v>2026</v>
      </c>
      <c r="C25" s="38"/>
      <c r="D25" s="2">
        <f>+'Outstanding Debt'!BL12</f>
        <v>65000</v>
      </c>
      <c r="E25" s="101">
        <v>8.0000000000000002E-3</v>
      </c>
      <c r="F25" s="2">
        <f>+'Outstanding Debt'!BM12</f>
        <v>29683.5</v>
      </c>
      <c r="G25" s="2">
        <f t="shared" si="0"/>
        <v>94683.5</v>
      </c>
      <c r="H25" s="2"/>
      <c r="I25" s="2">
        <f>+'Outstanding Debt'!BO12</f>
        <v>65000</v>
      </c>
      <c r="J25" s="2">
        <f>+'Outstanding Debt'!BP12</f>
        <v>29683.5</v>
      </c>
      <c r="L25" s="2">
        <v>0</v>
      </c>
      <c r="M25" s="2">
        <v>0</v>
      </c>
      <c r="N25" s="62"/>
      <c r="O25" s="62"/>
      <c r="Q25" s="2"/>
    </row>
    <row r="26" spans="2:17" x14ac:dyDescent="0.2">
      <c r="B26" s="3">
        <v>2027</v>
      </c>
      <c r="C26" s="38"/>
      <c r="D26" s="2">
        <f>+'Outstanding Debt'!BL13</f>
        <v>65000</v>
      </c>
      <c r="E26" s="101">
        <v>8.0000000000000002E-3</v>
      </c>
      <c r="F26" s="2">
        <f>+'Outstanding Debt'!BM13</f>
        <v>29163.5</v>
      </c>
      <c r="G26" s="2">
        <f t="shared" si="0"/>
        <v>94163.5</v>
      </c>
      <c r="H26" s="2"/>
      <c r="I26" s="2">
        <f>+'Outstanding Debt'!BO13</f>
        <v>65000</v>
      </c>
      <c r="J26" s="2">
        <f>+'Outstanding Debt'!BP13</f>
        <v>29163.5</v>
      </c>
      <c r="L26" s="2">
        <v>0</v>
      </c>
      <c r="M26" s="2">
        <v>0</v>
      </c>
      <c r="N26" s="62"/>
      <c r="O26" s="62"/>
      <c r="Q26" s="2"/>
    </row>
    <row r="27" spans="2:17" x14ac:dyDescent="0.2">
      <c r="B27" s="3">
        <v>2028</v>
      </c>
      <c r="C27" s="38"/>
      <c r="D27" s="2">
        <f>+'Outstanding Debt'!BL14</f>
        <v>65000</v>
      </c>
      <c r="E27" s="101">
        <v>8.0000000000000002E-3</v>
      </c>
      <c r="F27" s="2">
        <f>+'Outstanding Debt'!BM14</f>
        <v>28643.5</v>
      </c>
      <c r="G27" s="2">
        <f t="shared" si="0"/>
        <v>93643.5</v>
      </c>
      <c r="H27" s="2"/>
      <c r="I27" s="2">
        <f>+'Outstanding Debt'!BO14</f>
        <v>65000</v>
      </c>
      <c r="J27" s="2">
        <f>+'Outstanding Debt'!BP14</f>
        <v>28643.5</v>
      </c>
      <c r="L27" s="2">
        <v>0</v>
      </c>
      <c r="M27" s="2">
        <v>0</v>
      </c>
      <c r="N27" s="62"/>
      <c r="O27" s="62"/>
      <c r="Q27" s="2"/>
    </row>
    <row r="28" spans="2:17" x14ac:dyDescent="0.2">
      <c r="B28" s="3">
        <v>2029</v>
      </c>
      <c r="C28" s="38"/>
      <c r="D28" s="2">
        <f>+'Outstanding Debt'!BL15</f>
        <v>65000</v>
      </c>
      <c r="E28" s="101">
        <v>8.0000000000000002E-3</v>
      </c>
      <c r="F28" s="2">
        <f>+'Outstanding Debt'!BM15</f>
        <v>28123.5</v>
      </c>
      <c r="G28" s="2">
        <f t="shared" si="0"/>
        <v>93123.5</v>
      </c>
      <c r="H28" s="2"/>
      <c r="I28" s="2">
        <f>+'Outstanding Debt'!BO15</f>
        <v>65000</v>
      </c>
      <c r="J28" s="2">
        <f>+'Outstanding Debt'!BP15</f>
        <v>28123.5</v>
      </c>
      <c r="L28" s="2">
        <v>0</v>
      </c>
      <c r="M28" s="2">
        <v>0</v>
      </c>
      <c r="N28" s="62"/>
      <c r="O28" s="62"/>
      <c r="Q28" s="2"/>
    </row>
    <row r="29" spans="2:17" x14ac:dyDescent="0.2">
      <c r="B29" s="3">
        <v>2030</v>
      </c>
      <c r="C29" s="38"/>
      <c r="D29" s="2">
        <f>+'Outstanding Debt'!BL16</f>
        <v>65000</v>
      </c>
      <c r="E29" s="101">
        <v>8.0000000000000002E-3</v>
      </c>
      <c r="F29" s="2">
        <f>+'Outstanding Debt'!BM16</f>
        <v>27603.5</v>
      </c>
      <c r="G29" s="2">
        <f t="shared" si="0"/>
        <v>92603.5</v>
      </c>
      <c r="H29" s="2"/>
      <c r="I29" s="2">
        <f>+'Outstanding Debt'!BO16</f>
        <v>65000</v>
      </c>
      <c r="J29" s="2">
        <f>+'Outstanding Debt'!BP16</f>
        <v>27603.5</v>
      </c>
      <c r="L29" s="2">
        <v>0</v>
      </c>
      <c r="M29" s="2">
        <v>0</v>
      </c>
      <c r="N29" s="62"/>
      <c r="O29" s="62"/>
      <c r="Q29" s="2"/>
    </row>
    <row r="30" spans="2:17" x14ac:dyDescent="0.2">
      <c r="B30" s="3">
        <v>2031</v>
      </c>
      <c r="C30" s="38"/>
      <c r="D30" s="2">
        <f>+'Outstanding Debt'!BL17</f>
        <v>65000</v>
      </c>
      <c r="E30" s="101">
        <v>8.0000000000000002E-3</v>
      </c>
      <c r="F30" s="2">
        <f>+'Outstanding Debt'!BM17</f>
        <v>27083.5</v>
      </c>
      <c r="G30" s="2">
        <f t="shared" si="0"/>
        <v>92083.5</v>
      </c>
      <c r="H30" s="2"/>
      <c r="I30" s="2">
        <f>+'Outstanding Debt'!BO17</f>
        <v>65000</v>
      </c>
      <c r="J30" s="2">
        <f>+'Outstanding Debt'!BP17</f>
        <v>27083.5</v>
      </c>
      <c r="L30" s="2">
        <v>0</v>
      </c>
      <c r="M30" s="2">
        <v>0</v>
      </c>
      <c r="N30" s="62"/>
      <c r="O30" s="62"/>
      <c r="Q30" s="2"/>
    </row>
    <row r="31" spans="2:17" x14ac:dyDescent="0.2">
      <c r="B31" s="3">
        <v>2032</v>
      </c>
      <c r="C31" s="38"/>
      <c r="D31" s="2">
        <f>+'Outstanding Debt'!BL18</f>
        <v>70000</v>
      </c>
      <c r="E31" s="101">
        <v>8.0000000000000002E-3</v>
      </c>
      <c r="F31" s="2">
        <f>+'Outstanding Debt'!BM18</f>
        <v>26563.5</v>
      </c>
      <c r="G31" s="2">
        <f t="shared" si="0"/>
        <v>96563.5</v>
      </c>
      <c r="H31" s="2"/>
      <c r="I31" s="2">
        <f>+'Outstanding Debt'!BO18</f>
        <v>70000</v>
      </c>
      <c r="J31" s="2">
        <f>+'Outstanding Debt'!BP18</f>
        <v>26563.5</v>
      </c>
      <c r="L31" s="2">
        <v>0</v>
      </c>
      <c r="M31" s="2">
        <v>0</v>
      </c>
      <c r="N31" s="62"/>
      <c r="O31" s="62"/>
      <c r="Q31" s="2"/>
    </row>
    <row r="32" spans="2:17" x14ac:dyDescent="0.2">
      <c r="B32" s="3">
        <v>2033</v>
      </c>
      <c r="C32" s="38"/>
      <c r="D32" s="2">
        <f>+'Outstanding Debt'!BL19</f>
        <v>70000</v>
      </c>
      <c r="E32" s="101">
        <v>8.0000000000000002E-3</v>
      </c>
      <c r="F32" s="2">
        <f>+'Outstanding Debt'!BM19</f>
        <v>26003.5</v>
      </c>
      <c r="G32" s="2">
        <f t="shared" si="0"/>
        <v>96003.5</v>
      </c>
      <c r="H32" s="2"/>
      <c r="I32" s="2">
        <f>+'Outstanding Debt'!BO19</f>
        <v>70000</v>
      </c>
      <c r="J32" s="2">
        <f>+'Outstanding Debt'!BP19</f>
        <v>26003.5</v>
      </c>
      <c r="L32" s="2">
        <v>0</v>
      </c>
      <c r="M32" s="2">
        <v>0</v>
      </c>
      <c r="N32" s="62"/>
      <c r="O32" s="62"/>
      <c r="Q32" s="2"/>
    </row>
    <row r="33" spans="2:17" x14ac:dyDescent="0.2">
      <c r="B33" s="3">
        <v>2034</v>
      </c>
      <c r="C33" s="38"/>
      <c r="D33" s="2">
        <f>+'Outstanding Debt'!BL20</f>
        <v>70000</v>
      </c>
      <c r="E33" s="101">
        <v>1.01E-2</v>
      </c>
      <c r="F33" s="2">
        <f>+'Outstanding Debt'!BM20</f>
        <v>25443.5</v>
      </c>
      <c r="G33" s="2">
        <f t="shared" si="0"/>
        <v>95443.5</v>
      </c>
      <c r="H33" s="2"/>
      <c r="I33" s="2">
        <f>+'Outstanding Debt'!BO20</f>
        <v>70000</v>
      </c>
      <c r="J33" s="2">
        <f>+'Outstanding Debt'!BP20</f>
        <v>25443.5</v>
      </c>
      <c r="L33" s="2">
        <v>0</v>
      </c>
      <c r="M33" s="2">
        <v>0</v>
      </c>
      <c r="N33" s="62"/>
      <c r="O33" s="62"/>
      <c r="Q33" s="2"/>
    </row>
    <row r="34" spans="2:17" x14ac:dyDescent="0.2">
      <c r="B34" s="3">
        <v>2035</v>
      </c>
      <c r="C34" s="38"/>
      <c r="D34" s="2">
        <f>+'Outstanding Debt'!BL21</f>
        <v>70000</v>
      </c>
      <c r="E34" s="101">
        <v>1.2200000000000001E-2</v>
      </c>
      <c r="F34" s="2">
        <f>+'Outstanding Debt'!BM21</f>
        <v>24736.5</v>
      </c>
      <c r="G34" s="2">
        <f t="shared" si="0"/>
        <v>94736.5</v>
      </c>
      <c r="H34" s="2"/>
      <c r="I34" s="2">
        <f>+'Outstanding Debt'!BO21</f>
        <v>70000</v>
      </c>
      <c r="J34" s="2">
        <f>+'Outstanding Debt'!BP21</f>
        <v>24736.5</v>
      </c>
      <c r="L34" s="2">
        <v>0</v>
      </c>
      <c r="M34" s="2">
        <v>0</v>
      </c>
      <c r="N34" s="62"/>
      <c r="O34" s="62"/>
      <c r="Q34" s="2"/>
    </row>
    <row r="35" spans="2:17" x14ac:dyDescent="0.2">
      <c r="B35" s="3">
        <v>2036</v>
      </c>
      <c r="C35" s="38"/>
      <c r="D35" s="2">
        <f>+'Outstanding Debt'!BL22</f>
        <v>70000</v>
      </c>
      <c r="E35" s="101">
        <v>1.37E-2</v>
      </c>
      <c r="F35" s="2">
        <f>+'Outstanding Debt'!BM22</f>
        <v>23882.5</v>
      </c>
      <c r="G35" s="2">
        <f t="shared" si="0"/>
        <v>93882.5</v>
      </c>
      <c r="H35" s="2"/>
      <c r="I35" s="2">
        <f>+'Outstanding Debt'!BO22</f>
        <v>70000</v>
      </c>
      <c r="J35" s="2">
        <f>+'Outstanding Debt'!BP22</f>
        <v>23882.5</v>
      </c>
      <c r="L35" s="2">
        <v>0</v>
      </c>
      <c r="M35" s="2">
        <v>0</v>
      </c>
      <c r="N35" s="62"/>
      <c r="O35" s="62"/>
      <c r="Q35" s="2"/>
    </row>
    <row r="36" spans="2:17" x14ac:dyDescent="0.2">
      <c r="B36" s="3">
        <v>2037</v>
      </c>
      <c r="C36" s="38"/>
      <c r="D36" s="2">
        <f>+'Outstanding Debt'!BL23</f>
        <v>70000</v>
      </c>
      <c r="E36" s="101">
        <v>1.4999999999999999E-2</v>
      </c>
      <c r="F36" s="2">
        <f>+'Outstanding Debt'!BM23</f>
        <v>22923.5</v>
      </c>
      <c r="G36" s="2">
        <f t="shared" si="0"/>
        <v>92923.5</v>
      </c>
      <c r="H36" s="2"/>
      <c r="I36" s="2">
        <f>+'Outstanding Debt'!BO23</f>
        <v>70000</v>
      </c>
      <c r="J36" s="2">
        <f>+'Outstanding Debt'!BP23</f>
        <v>22923.5</v>
      </c>
      <c r="L36" s="2">
        <v>0</v>
      </c>
      <c r="M36" s="2">
        <v>0</v>
      </c>
      <c r="N36" s="62"/>
      <c r="O36" s="62"/>
      <c r="Q36" s="2"/>
    </row>
    <row r="37" spans="2:17" x14ac:dyDescent="0.2">
      <c r="B37" s="3">
        <v>2038</v>
      </c>
      <c r="C37" s="38"/>
      <c r="D37" s="2">
        <f>+'Outstanding Debt'!BL24</f>
        <v>70000</v>
      </c>
      <c r="E37" s="101">
        <v>1.6199999999999999E-2</v>
      </c>
      <c r="F37" s="2">
        <f>+'Outstanding Debt'!BM24</f>
        <v>21873.5</v>
      </c>
      <c r="G37" s="2">
        <f t="shared" si="0"/>
        <v>91873.5</v>
      </c>
      <c r="H37" s="2"/>
      <c r="I37" s="2">
        <f>+'Outstanding Debt'!BO24</f>
        <v>70000</v>
      </c>
      <c r="J37" s="2">
        <f>+'Outstanding Debt'!BP24</f>
        <v>21873.5</v>
      </c>
      <c r="L37" s="2">
        <v>0</v>
      </c>
      <c r="M37" s="2">
        <v>0</v>
      </c>
      <c r="N37" s="62"/>
      <c r="O37" s="62"/>
      <c r="Q37" s="2"/>
    </row>
    <row r="38" spans="2:17" x14ac:dyDescent="0.2">
      <c r="B38" s="3">
        <v>2039</v>
      </c>
      <c r="C38" s="38"/>
      <c r="D38" s="2">
        <f>+'Outstanding Debt'!BL25</f>
        <v>75000</v>
      </c>
      <c r="E38" s="101">
        <v>1.72E-2</v>
      </c>
      <c r="F38" s="2">
        <f>+'Outstanding Debt'!BM25</f>
        <v>20739.5</v>
      </c>
      <c r="G38" s="2">
        <f t="shared" si="0"/>
        <v>95739.5</v>
      </c>
      <c r="H38" s="2"/>
      <c r="I38" s="2">
        <f>+'Outstanding Debt'!BO25</f>
        <v>75000</v>
      </c>
      <c r="J38" s="2">
        <f>+'Outstanding Debt'!BP25</f>
        <v>20739.5</v>
      </c>
      <c r="L38" s="2">
        <v>0</v>
      </c>
      <c r="M38" s="2">
        <v>0</v>
      </c>
      <c r="N38" s="62"/>
      <c r="O38" s="62"/>
      <c r="Q38" s="2"/>
    </row>
    <row r="39" spans="2:17" x14ac:dyDescent="0.2">
      <c r="B39" s="3">
        <v>2040</v>
      </c>
      <c r="C39" s="38"/>
      <c r="D39" s="2">
        <f>+'Outstanding Debt'!BL26</f>
        <v>75000</v>
      </c>
      <c r="E39" s="101">
        <v>1.8200000000000001E-2</v>
      </c>
      <c r="F39" s="2">
        <f>+'Outstanding Debt'!BM26</f>
        <v>19449.5</v>
      </c>
      <c r="G39" s="2">
        <f t="shared" si="0"/>
        <v>94449.5</v>
      </c>
      <c r="H39" s="2"/>
      <c r="I39" s="2">
        <f>+'Outstanding Debt'!BO26</f>
        <v>75000</v>
      </c>
      <c r="J39" s="2">
        <f>+'Outstanding Debt'!BP26</f>
        <v>19449.5</v>
      </c>
      <c r="L39" s="2">
        <v>0</v>
      </c>
      <c r="M39" s="2">
        <v>0</v>
      </c>
      <c r="N39" s="62"/>
      <c r="O39" s="62"/>
      <c r="Q39" s="2"/>
    </row>
    <row r="40" spans="2:17" x14ac:dyDescent="0.2">
      <c r="B40" s="3">
        <v>2041</v>
      </c>
      <c r="C40" s="38"/>
      <c r="D40" s="2">
        <f>+'Outstanding Debt'!BL27</f>
        <v>75000</v>
      </c>
      <c r="E40" s="101">
        <v>1.9E-2</v>
      </c>
      <c r="F40" s="2">
        <f>+'Outstanding Debt'!BM27</f>
        <v>18084.5</v>
      </c>
      <c r="G40" s="2">
        <f t="shared" si="0"/>
        <v>93084.5</v>
      </c>
      <c r="H40" s="2"/>
      <c r="I40" s="2">
        <f>+'Outstanding Debt'!BO27</f>
        <v>75000</v>
      </c>
      <c r="J40" s="2">
        <f>+'Outstanding Debt'!BP27</f>
        <v>18084.5</v>
      </c>
      <c r="L40" s="2">
        <v>0</v>
      </c>
      <c r="M40" s="2">
        <v>0</v>
      </c>
      <c r="N40" s="62"/>
      <c r="O40" s="62"/>
      <c r="Q40" s="2"/>
    </row>
    <row r="41" spans="2:17" x14ac:dyDescent="0.2">
      <c r="B41" s="3">
        <v>2042</v>
      </c>
      <c r="C41" s="38"/>
      <c r="D41" s="2">
        <f>+'Outstanding Debt'!BL28</f>
        <v>80000</v>
      </c>
      <c r="E41" s="101">
        <v>1.9800000000000002E-2</v>
      </c>
      <c r="F41" s="2">
        <f>+'Outstanding Debt'!BM28</f>
        <v>16659.5</v>
      </c>
      <c r="G41" s="2">
        <f t="shared" si="0"/>
        <v>96659.5</v>
      </c>
      <c r="H41" s="2"/>
      <c r="I41" s="2">
        <f>+'Outstanding Debt'!BO28</f>
        <v>80000</v>
      </c>
      <c r="J41" s="2">
        <f>+'Outstanding Debt'!BP28</f>
        <v>16659.5</v>
      </c>
      <c r="L41" s="2">
        <v>0</v>
      </c>
      <c r="M41" s="2">
        <v>0</v>
      </c>
      <c r="N41" s="62"/>
      <c r="O41" s="62"/>
      <c r="Q41" s="2"/>
    </row>
    <row r="42" spans="2:17" x14ac:dyDescent="0.2">
      <c r="B42" s="3">
        <v>2043</v>
      </c>
      <c r="C42" s="38"/>
      <c r="D42" s="2">
        <f>+'Outstanding Debt'!BL29</f>
        <v>80000</v>
      </c>
      <c r="E42" s="101">
        <v>2.0500000000000001E-2</v>
      </c>
      <c r="F42" s="2">
        <f>+'Outstanding Debt'!BM29</f>
        <v>15075.5</v>
      </c>
      <c r="G42" s="2">
        <f t="shared" si="0"/>
        <v>95075.5</v>
      </c>
      <c r="H42" s="2"/>
      <c r="I42" s="2">
        <f>+'Outstanding Debt'!BO29</f>
        <v>80000</v>
      </c>
      <c r="J42" s="2">
        <f>+'Outstanding Debt'!BP29</f>
        <v>15075.5</v>
      </c>
      <c r="L42" s="2">
        <v>0</v>
      </c>
      <c r="M42" s="2">
        <v>0</v>
      </c>
      <c r="N42" s="62"/>
      <c r="O42" s="62"/>
      <c r="Q42" s="2"/>
    </row>
    <row r="43" spans="2:17" x14ac:dyDescent="0.2">
      <c r="B43" s="3">
        <v>2044</v>
      </c>
      <c r="C43" s="38"/>
      <c r="D43" s="2">
        <f>+'Outstanding Debt'!BL30</f>
        <v>80000</v>
      </c>
      <c r="E43" s="101">
        <v>2.1100000000000001E-2</v>
      </c>
      <c r="F43" s="2">
        <f>+'Outstanding Debt'!BM30</f>
        <v>13435.5</v>
      </c>
      <c r="G43" s="2">
        <f t="shared" si="0"/>
        <v>93435.5</v>
      </c>
      <c r="H43" s="2"/>
      <c r="I43" s="2">
        <f>+'Outstanding Debt'!BO30</f>
        <v>80000</v>
      </c>
      <c r="J43" s="2">
        <f>+'Outstanding Debt'!BP30</f>
        <v>13435.5</v>
      </c>
      <c r="L43" s="2">
        <v>0</v>
      </c>
      <c r="M43" s="2">
        <v>0</v>
      </c>
      <c r="N43" s="62"/>
      <c r="O43" s="62"/>
      <c r="Q43" s="2"/>
    </row>
    <row r="44" spans="2:17" x14ac:dyDescent="0.2">
      <c r="B44" s="3">
        <v>2045</v>
      </c>
      <c r="C44" s="38"/>
      <c r="D44" s="2">
        <f>+'Outstanding Debt'!BL31</f>
        <v>80000</v>
      </c>
      <c r="E44" s="101">
        <v>2.1600000000000001E-2</v>
      </c>
      <c r="F44" s="2">
        <f>+'Outstanding Debt'!BM31</f>
        <v>11747.5</v>
      </c>
      <c r="G44" s="2">
        <f t="shared" si="0"/>
        <v>91747.5</v>
      </c>
      <c r="H44" s="2"/>
      <c r="I44" s="2">
        <f>+'Outstanding Debt'!BO31</f>
        <v>80000</v>
      </c>
      <c r="J44" s="2">
        <f>+'Outstanding Debt'!BP31</f>
        <v>11747.5</v>
      </c>
      <c r="L44" s="2">
        <v>0</v>
      </c>
      <c r="M44" s="2">
        <v>0</v>
      </c>
      <c r="N44" s="62"/>
      <c r="O44" s="62"/>
      <c r="Q44" s="2"/>
    </row>
    <row r="45" spans="2:17" x14ac:dyDescent="0.2">
      <c r="B45" s="3">
        <v>2046</v>
      </c>
      <c r="C45" s="38"/>
      <c r="D45" s="2">
        <f>+'Outstanding Debt'!BL32</f>
        <v>85000</v>
      </c>
      <c r="E45" s="101">
        <v>2.2100000000000002E-2</v>
      </c>
      <c r="F45" s="2">
        <f>+'Outstanding Debt'!BM32</f>
        <v>10019.5</v>
      </c>
      <c r="G45" s="2">
        <f t="shared" si="0"/>
        <v>95019.5</v>
      </c>
      <c r="H45" s="2"/>
      <c r="I45" s="2">
        <f>+'Outstanding Debt'!BO32</f>
        <v>85000</v>
      </c>
      <c r="J45" s="2">
        <f>+'Outstanding Debt'!BP32</f>
        <v>10019.5</v>
      </c>
      <c r="L45" s="2">
        <v>0</v>
      </c>
      <c r="M45" s="2">
        <v>0</v>
      </c>
      <c r="N45" s="62"/>
      <c r="O45" s="62"/>
      <c r="Q45" s="2"/>
    </row>
    <row r="46" spans="2:17" x14ac:dyDescent="0.2">
      <c r="B46" s="3">
        <v>2047</v>
      </c>
      <c r="C46" s="38"/>
      <c r="D46" s="2">
        <f>+'Outstanding Debt'!BL33</f>
        <v>85000</v>
      </c>
      <c r="E46" s="101">
        <v>2.24E-2</v>
      </c>
      <c r="F46" s="2">
        <f>+'Outstanding Debt'!BM33</f>
        <v>8141</v>
      </c>
      <c r="G46" s="2">
        <f t="shared" si="0"/>
        <v>93141</v>
      </c>
      <c r="H46" s="2"/>
      <c r="I46" s="2">
        <f>+'Outstanding Debt'!BO33</f>
        <v>85000</v>
      </c>
      <c r="J46" s="2">
        <f>+'Outstanding Debt'!BP33</f>
        <v>8141</v>
      </c>
      <c r="L46" s="2">
        <v>0</v>
      </c>
      <c r="M46" s="2">
        <v>0</v>
      </c>
      <c r="N46" s="62"/>
      <c r="O46" s="62"/>
      <c r="Q46" s="2"/>
    </row>
    <row r="47" spans="2:17" x14ac:dyDescent="0.2">
      <c r="B47" s="3">
        <v>2048</v>
      </c>
      <c r="C47" s="38"/>
      <c r="D47" s="2">
        <f>+'Outstanding Debt'!BL34</f>
        <v>90000</v>
      </c>
      <c r="E47" s="101">
        <v>2.2800000000000001E-2</v>
      </c>
      <c r="F47" s="2">
        <f>+'Outstanding Debt'!BM34</f>
        <v>6237</v>
      </c>
      <c r="G47" s="2">
        <f t="shared" si="0"/>
        <v>96237</v>
      </c>
      <c r="H47" s="2"/>
      <c r="I47" s="2">
        <f>+'Outstanding Debt'!BO34</f>
        <v>90000</v>
      </c>
      <c r="J47" s="2">
        <f>+'Outstanding Debt'!BP34</f>
        <v>6237</v>
      </c>
      <c r="L47" s="2">
        <v>0</v>
      </c>
      <c r="M47" s="2">
        <v>0</v>
      </c>
      <c r="N47" s="62"/>
      <c r="O47" s="62"/>
      <c r="Q47" s="2"/>
    </row>
    <row r="48" spans="2:17" x14ac:dyDescent="0.2">
      <c r="B48" s="3">
        <v>2049</v>
      </c>
      <c r="C48" s="38"/>
      <c r="D48" s="2">
        <f>+'Outstanding Debt'!BL35</f>
        <v>90000</v>
      </c>
      <c r="E48" s="101">
        <v>2.3099999999999999E-2</v>
      </c>
      <c r="F48" s="2">
        <f>+'Outstanding Debt'!BM35</f>
        <v>4185</v>
      </c>
      <c r="G48" s="2">
        <f t="shared" si="0"/>
        <v>94185</v>
      </c>
      <c r="H48" s="2"/>
      <c r="I48" s="2">
        <f>+'Outstanding Debt'!BO35</f>
        <v>90000</v>
      </c>
      <c r="J48" s="2">
        <f>+'Outstanding Debt'!BP35</f>
        <v>4185</v>
      </c>
      <c r="L48" s="2">
        <v>0</v>
      </c>
      <c r="M48" s="2">
        <v>0</v>
      </c>
      <c r="N48" s="62"/>
      <c r="O48" s="62"/>
      <c r="Q48" s="2"/>
    </row>
    <row r="49" spans="2:17" x14ac:dyDescent="0.2">
      <c r="B49" s="3">
        <v>2050</v>
      </c>
      <c r="C49" s="38"/>
      <c r="D49" s="2">
        <f>+'Outstanding Debt'!BL36</f>
        <v>90000</v>
      </c>
      <c r="E49" s="101">
        <v>2.3400000000000001E-2</v>
      </c>
      <c r="F49" s="2">
        <f>+'Outstanding Debt'!BM36</f>
        <v>2106</v>
      </c>
      <c r="G49" s="2">
        <f t="shared" si="0"/>
        <v>92106</v>
      </c>
      <c r="H49" s="2"/>
      <c r="I49" s="2">
        <f>+'Outstanding Debt'!BO36</f>
        <v>90000</v>
      </c>
      <c r="J49" s="2">
        <f>+'Outstanding Debt'!BP36</f>
        <v>2106</v>
      </c>
      <c r="L49" s="2">
        <v>0</v>
      </c>
      <c r="M49" s="2">
        <v>0</v>
      </c>
      <c r="N49" s="62"/>
      <c r="O49" s="62"/>
      <c r="Q49" s="2"/>
    </row>
    <row r="50" spans="2:17" hidden="1" x14ac:dyDescent="0.2">
      <c r="B50" s="3">
        <v>2051</v>
      </c>
      <c r="C50" s="38"/>
      <c r="D50" s="2">
        <f>+'Outstanding Debt'!BE37</f>
        <v>0</v>
      </c>
      <c r="E50" s="101"/>
      <c r="F50" s="2">
        <f>+'Outstanding Debt'!BF37</f>
        <v>0</v>
      </c>
      <c r="G50" s="2">
        <f t="shared" si="0"/>
        <v>0</v>
      </c>
      <c r="H50" s="2"/>
      <c r="I50" s="2">
        <f>+'Outstanding Debt'!BH37</f>
        <v>0</v>
      </c>
      <c r="J50" s="2">
        <f>+'Outstanding Debt'!BI37</f>
        <v>0</v>
      </c>
      <c r="L50" s="2">
        <v>0</v>
      </c>
      <c r="M50" s="2">
        <v>0</v>
      </c>
      <c r="N50" s="62"/>
      <c r="O50" s="62"/>
      <c r="Q50" s="2"/>
    </row>
    <row r="51" spans="2:17" hidden="1" x14ac:dyDescent="0.2">
      <c r="B51" s="3">
        <v>2052</v>
      </c>
      <c r="C51" s="38"/>
      <c r="D51" s="2">
        <f>+'Outstanding Debt'!BE38</f>
        <v>0</v>
      </c>
      <c r="E51" s="101"/>
      <c r="F51" s="2">
        <f>+'Outstanding Debt'!BF38</f>
        <v>0</v>
      </c>
      <c r="G51" s="2">
        <f t="shared" si="0"/>
        <v>0</v>
      </c>
      <c r="H51" s="2"/>
      <c r="I51" s="2">
        <f>+'Outstanding Debt'!BH38</f>
        <v>0</v>
      </c>
      <c r="J51" s="2">
        <f>+'Outstanding Debt'!BI38</f>
        <v>0</v>
      </c>
      <c r="L51" s="2">
        <v>0</v>
      </c>
      <c r="M51" s="2">
        <v>0</v>
      </c>
      <c r="N51" s="62"/>
      <c r="O51" s="62"/>
      <c r="Q51" s="2"/>
    </row>
    <row r="52" spans="2:17" hidden="1" x14ac:dyDescent="0.2">
      <c r="B52" s="3">
        <v>2053</v>
      </c>
      <c r="C52" s="38"/>
      <c r="D52" s="2">
        <f>+'Outstanding Debt'!BE39</f>
        <v>0</v>
      </c>
      <c r="E52" s="101"/>
      <c r="F52" s="2">
        <f>+'Outstanding Debt'!BF39</f>
        <v>0</v>
      </c>
      <c r="G52" s="2">
        <f t="shared" si="0"/>
        <v>0</v>
      </c>
      <c r="H52" s="2"/>
      <c r="I52" s="2">
        <f>+'Outstanding Debt'!BH39</f>
        <v>0</v>
      </c>
      <c r="J52" s="2">
        <f>+'Outstanding Debt'!BI39</f>
        <v>0</v>
      </c>
      <c r="L52" s="2">
        <v>0</v>
      </c>
      <c r="M52" s="2">
        <v>0</v>
      </c>
      <c r="N52" s="62"/>
      <c r="O52" s="62"/>
      <c r="Q52" s="2"/>
    </row>
    <row r="53" spans="2:17" hidden="1" x14ac:dyDescent="0.2">
      <c r="B53" s="3">
        <v>2054</v>
      </c>
      <c r="C53" s="38"/>
      <c r="D53" s="2">
        <f>+'Outstanding Debt'!BE40</f>
        <v>0</v>
      </c>
      <c r="E53" s="101"/>
      <c r="F53" s="2">
        <f>+'Outstanding Debt'!BF40</f>
        <v>0</v>
      </c>
      <c r="G53" s="2">
        <f t="shared" si="0"/>
        <v>0</v>
      </c>
      <c r="H53" s="2"/>
      <c r="I53" s="2">
        <f>+'Outstanding Debt'!BH40</f>
        <v>0</v>
      </c>
      <c r="J53" s="2">
        <f>+'Outstanding Debt'!BI40</f>
        <v>0</v>
      </c>
      <c r="L53" s="2">
        <v>0</v>
      </c>
      <c r="M53" s="2">
        <v>0</v>
      </c>
      <c r="N53" s="62"/>
      <c r="O53" s="62"/>
      <c r="Q53" s="2"/>
    </row>
    <row r="54" spans="2:17" hidden="1" x14ac:dyDescent="0.2">
      <c r="B54" s="3">
        <v>2055</v>
      </c>
      <c r="C54" s="38"/>
      <c r="D54" s="2">
        <f>+'Outstanding Debt'!BE41</f>
        <v>0</v>
      </c>
      <c r="E54" s="101"/>
      <c r="F54" s="2">
        <f>+'Outstanding Debt'!BF41</f>
        <v>0</v>
      </c>
      <c r="G54" s="2">
        <f t="shared" si="0"/>
        <v>0</v>
      </c>
      <c r="H54" s="2"/>
      <c r="I54" s="2">
        <f>+'Outstanding Debt'!BH41</f>
        <v>0</v>
      </c>
      <c r="J54" s="2">
        <f>+'Outstanding Debt'!BI41</f>
        <v>0</v>
      </c>
      <c r="L54" s="2">
        <v>0</v>
      </c>
      <c r="M54" s="2">
        <v>0</v>
      </c>
      <c r="N54" s="62"/>
      <c r="O54" s="62"/>
      <c r="Q54" s="2"/>
    </row>
    <row r="55" spans="2:17" hidden="1" x14ac:dyDescent="0.2">
      <c r="B55" s="3">
        <v>2056</v>
      </c>
      <c r="C55" s="38"/>
      <c r="D55" s="2">
        <f>+'Outstanding Debt'!BE42</f>
        <v>0</v>
      </c>
      <c r="E55" s="101"/>
      <c r="F55" s="2">
        <f>+'Outstanding Debt'!BF42</f>
        <v>0</v>
      </c>
      <c r="G55" s="2">
        <f t="shared" si="0"/>
        <v>0</v>
      </c>
      <c r="H55" s="2"/>
      <c r="I55" s="2">
        <f>+'Outstanding Debt'!BH42</f>
        <v>0</v>
      </c>
      <c r="J55" s="2">
        <f>+'Outstanding Debt'!BI42</f>
        <v>0</v>
      </c>
      <c r="L55" s="2">
        <v>0</v>
      </c>
      <c r="M55" s="2">
        <v>0</v>
      </c>
      <c r="N55" s="62"/>
      <c r="O55" s="62"/>
      <c r="Q55" s="2"/>
    </row>
    <row r="56" spans="2:17" hidden="1" x14ac:dyDescent="0.2">
      <c r="B56" s="3">
        <v>2057</v>
      </c>
      <c r="C56" s="38"/>
      <c r="D56" s="2">
        <f>+'Outstanding Debt'!BE43</f>
        <v>0</v>
      </c>
      <c r="E56" s="101"/>
      <c r="F56" s="2">
        <f>+'Outstanding Debt'!BF43</f>
        <v>0</v>
      </c>
      <c r="G56" s="2">
        <f t="shared" si="0"/>
        <v>0</v>
      </c>
      <c r="H56" s="2"/>
      <c r="I56" s="2">
        <f>+'Outstanding Debt'!BH43</f>
        <v>0</v>
      </c>
      <c r="J56" s="2">
        <f>+'Outstanding Debt'!BI43</f>
        <v>0</v>
      </c>
      <c r="L56" s="2">
        <v>0</v>
      </c>
      <c r="M56" s="2">
        <v>0</v>
      </c>
      <c r="N56" s="62"/>
      <c r="O56" s="62"/>
      <c r="Q56" s="2"/>
    </row>
    <row r="57" spans="2:17" ht="13.5" thickBot="1" x14ac:dyDescent="0.25">
      <c r="B57" s="19" t="s">
        <v>8</v>
      </c>
      <c r="C57" s="19"/>
      <c r="D57" s="45">
        <f>SUM(D20:D56)</f>
        <v>1930000</v>
      </c>
      <c r="E57" s="45"/>
      <c r="F57" s="45">
        <f>SUM(F20:F56)</f>
        <v>517811</v>
      </c>
      <c r="G57" s="45">
        <f>SUM(G20:G56)</f>
        <v>2447811</v>
      </c>
      <c r="H57" s="45"/>
      <c r="I57" s="45">
        <f>SUM(I20:I56)</f>
        <v>1930000</v>
      </c>
      <c r="J57" s="45">
        <f>SUM(J20:J56)</f>
        <v>517811</v>
      </c>
      <c r="K57" s="9"/>
      <c r="L57" s="45">
        <f>SUM(L20:L56)</f>
        <v>0</v>
      </c>
      <c r="M57" s="45">
        <f>SUM(M20:M56)</f>
        <v>0</v>
      </c>
      <c r="Q57" s="62"/>
    </row>
    <row r="58" spans="2:17" ht="13.5" thickTop="1" x14ac:dyDescent="0.2"/>
    <row r="59" spans="2:17" x14ac:dyDescent="0.2">
      <c r="B59" s="7"/>
    </row>
    <row r="60" spans="2:17" x14ac:dyDescent="0.2">
      <c r="B60" s="7"/>
    </row>
    <row r="61" spans="2:17" x14ac:dyDescent="0.2">
      <c r="B61" s="7"/>
    </row>
  </sheetData>
  <mergeCells count="6">
    <mergeCell ref="B5:M5"/>
    <mergeCell ref="B6:M6"/>
    <mergeCell ref="B7:M7"/>
    <mergeCell ref="D18:G18"/>
    <mergeCell ref="I18:J18"/>
    <mergeCell ref="L18:M18"/>
  </mergeCells>
  <printOptions horizontalCentered="1"/>
  <pageMargins left="0.25" right="0.25" top="0.75" bottom="0.75" header="0.3" footer="0.3"/>
  <pageSetup scale="92" orientation="landscape" r:id="rId1"/>
  <headerFooter>
    <oddFooter>&amp;L&amp;8&amp;D&amp;Z&amp;F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26776-8D6C-425D-AE86-FBB31010B46B}">
  <sheetPr>
    <tabColor rgb="FF00B0F0"/>
    <pageSetUpPr fitToPage="1"/>
  </sheetPr>
  <dimension ref="B5:Q61"/>
  <sheetViews>
    <sheetView topLeftCell="A15" zoomScaleNormal="100" workbookViewId="0">
      <selection activeCell="J15" sqref="J15"/>
    </sheetView>
  </sheetViews>
  <sheetFormatPr defaultColWidth="8.85546875" defaultRowHeight="12.75" x14ac:dyDescent="0.2"/>
  <cols>
    <col min="1" max="2" width="8.85546875" style="1"/>
    <col min="3" max="3" width="0.85546875" style="1" customWidth="1"/>
    <col min="4" max="4" width="13.42578125" style="1" customWidth="1"/>
    <col min="5" max="5" width="8.85546875" style="1" customWidth="1"/>
    <col min="6" max="7" width="13.42578125" style="1" customWidth="1"/>
    <col min="8" max="8" width="2.42578125" style="1" customWidth="1"/>
    <col min="9" max="10" width="13.42578125" style="1" customWidth="1"/>
    <col min="11" max="11" width="2.42578125" style="1" customWidth="1"/>
    <col min="12" max="13" width="13.42578125" style="1" customWidth="1"/>
    <col min="14" max="14" width="11.42578125" style="1" customWidth="1"/>
    <col min="15" max="15" width="13.5703125" style="1" customWidth="1"/>
    <col min="16" max="16" width="8.85546875" style="1"/>
    <col min="17" max="17" width="13.85546875" style="1" customWidth="1"/>
    <col min="18" max="16384" width="8.85546875" style="1"/>
  </cols>
  <sheetData>
    <row r="5" spans="2:13" ht="15.75" x14ac:dyDescent="0.25">
      <c r="B5" s="182" t="s">
        <v>6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2:13" s="100" customFormat="1" ht="15" x14ac:dyDescent="0.25">
      <c r="B6" s="187" t="s">
        <v>166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</row>
    <row r="7" spans="2:13" x14ac:dyDescent="0.2">
      <c r="B7" s="183" t="s">
        <v>257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spans="2:13" x14ac:dyDescent="0.2">
      <c r="B8" s="1" t="s">
        <v>160</v>
      </c>
    </row>
    <row r="10" spans="2:13" x14ac:dyDescent="0.2">
      <c r="D10" s="1" t="s">
        <v>167</v>
      </c>
      <c r="F10" s="31">
        <v>12707000</v>
      </c>
    </row>
    <row r="11" spans="2:13" x14ac:dyDescent="0.2">
      <c r="D11" s="1" t="s">
        <v>25</v>
      </c>
      <c r="F11" s="47">
        <v>44621</v>
      </c>
    </row>
    <row r="12" spans="2:13" x14ac:dyDescent="0.2">
      <c r="D12" s="1" t="s">
        <v>168</v>
      </c>
      <c r="F12" s="47">
        <v>44629</v>
      </c>
    </row>
    <row r="13" spans="2:13" x14ac:dyDescent="0.2">
      <c r="D13" s="1" t="s">
        <v>169</v>
      </c>
      <c r="F13" s="71">
        <v>42614</v>
      </c>
    </row>
    <row r="14" spans="2:13" x14ac:dyDescent="0.2">
      <c r="D14" s="1" t="s">
        <v>170</v>
      </c>
      <c r="F14" s="72" t="s">
        <v>156</v>
      </c>
    </row>
    <row r="15" spans="2:13" x14ac:dyDescent="0.2">
      <c r="D15" s="1" t="s">
        <v>157</v>
      </c>
      <c r="F15" s="72">
        <v>48458</v>
      </c>
    </row>
    <row r="16" spans="2:13" x14ac:dyDescent="0.2">
      <c r="D16" s="1" t="s">
        <v>171</v>
      </c>
      <c r="F16" s="48" t="s">
        <v>173</v>
      </c>
      <c r="I16" s="34"/>
    </row>
    <row r="17" spans="2:17" x14ac:dyDescent="0.2">
      <c r="B17" s="40"/>
      <c r="C17" s="40"/>
      <c r="D17" s="110" t="s">
        <v>184</v>
      </c>
      <c r="E17" s="110"/>
      <c r="F17" s="110" t="s">
        <v>247</v>
      </c>
      <c r="G17" s="110" t="s">
        <v>248</v>
      </c>
      <c r="H17" s="40"/>
      <c r="I17" s="40"/>
      <c r="J17" s="40"/>
      <c r="K17" s="40"/>
      <c r="L17" s="40"/>
      <c r="M17" s="40"/>
    </row>
    <row r="18" spans="2:17" x14ac:dyDescent="0.2">
      <c r="B18" s="41" t="s">
        <v>0</v>
      </c>
      <c r="C18" s="41"/>
      <c r="D18" s="183" t="s">
        <v>8</v>
      </c>
      <c r="E18" s="183"/>
      <c r="F18" s="183"/>
      <c r="G18" s="183"/>
      <c r="H18" s="41"/>
      <c r="I18" s="183" t="s">
        <v>117</v>
      </c>
      <c r="J18" s="183"/>
      <c r="L18" s="183" t="s">
        <v>52</v>
      </c>
      <c r="M18" s="183"/>
    </row>
    <row r="19" spans="2:17" x14ac:dyDescent="0.2">
      <c r="B19" s="42">
        <v>41912</v>
      </c>
      <c r="C19" s="42"/>
      <c r="D19" s="43" t="s">
        <v>5</v>
      </c>
      <c r="E19" s="43" t="s">
        <v>172</v>
      </c>
      <c r="F19" s="43" t="s">
        <v>4</v>
      </c>
      <c r="G19" s="43" t="s">
        <v>8</v>
      </c>
      <c r="H19" s="43"/>
      <c r="I19" s="43" t="s">
        <v>5</v>
      </c>
      <c r="J19" s="43" t="s">
        <v>4</v>
      </c>
      <c r="L19" s="43" t="s">
        <v>5</v>
      </c>
      <c r="M19" s="43" t="s">
        <v>4</v>
      </c>
    </row>
    <row r="20" spans="2:17" hidden="1" x14ac:dyDescent="0.2">
      <c r="B20" s="3">
        <v>2021</v>
      </c>
      <c r="C20" s="38"/>
      <c r="D20" s="31"/>
      <c r="E20" s="101"/>
      <c r="F20" s="31"/>
      <c r="G20" s="31"/>
      <c r="H20" s="2"/>
      <c r="I20" s="31"/>
      <c r="J20" s="31"/>
      <c r="L20" s="31">
        <v>0</v>
      </c>
      <c r="M20" s="31">
        <v>0</v>
      </c>
      <c r="N20" s="62"/>
      <c r="O20" s="62"/>
      <c r="Q20" s="2"/>
    </row>
    <row r="21" spans="2:17" hidden="1" x14ac:dyDescent="0.2">
      <c r="B21" s="3">
        <v>2022</v>
      </c>
      <c r="C21" s="38"/>
      <c r="D21" s="31"/>
      <c r="E21" s="101"/>
      <c r="F21" s="31"/>
      <c r="G21" s="31"/>
      <c r="H21" s="2"/>
      <c r="I21" s="31"/>
      <c r="J21" s="31"/>
      <c r="L21" s="31"/>
      <c r="M21" s="31"/>
      <c r="N21" s="62"/>
      <c r="O21" s="62"/>
      <c r="Q21" s="2"/>
    </row>
    <row r="22" spans="2:17" hidden="1" x14ac:dyDescent="0.2">
      <c r="B22" s="3">
        <v>2023</v>
      </c>
      <c r="C22" s="38"/>
      <c r="D22" s="31"/>
      <c r="E22" s="101"/>
      <c r="F22" s="31"/>
      <c r="G22" s="31"/>
      <c r="H22" s="2"/>
      <c r="I22" s="31"/>
      <c r="J22" s="31"/>
      <c r="L22" s="31"/>
      <c r="M22" s="31"/>
      <c r="N22" s="62"/>
      <c r="O22" s="62"/>
      <c r="Q22" s="2"/>
    </row>
    <row r="23" spans="2:17" hidden="1" x14ac:dyDescent="0.2">
      <c r="B23" s="3">
        <v>2024</v>
      </c>
      <c r="C23" s="38"/>
      <c r="D23" s="2"/>
      <c r="E23" s="101"/>
      <c r="F23" s="2"/>
      <c r="G23" s="2"/>
      <c r="H23" s="2"/>
      <c r="I23" s="2"/>
      <c r="J23" s="2"/>
      <c r="L23" s="2"/>
      <c r="M23" s="2"/>
      <c r="N23" s="62"/>
      <c r="O23" s="62"/>
      <c r="Q23" s="2"/>
    </row>
    <row r="24" spans="2:17" x14ac:dyDescent="0.2">
      <c r="B24" s="3">
        <v>2025</v>
      </c>
      <c r="C24" s="38"/>
      <c r="D24" s="31">
        <f>+'Outstanding Debt'!BS11</f>
        <v>379000</v>
      </c>
      <c r="E24" s="101">
        <v>8.0000000000000002E-3</v>
      </c>
      <c r="F24" s="31">
        <f>+'Outstanding Debt'!BT11</f>
        <v>188952.3</v>
      </c>
      <c r="G24" s="31">
        <f t="shared" ref="G24:G56" si="0">+F24+D24</f>
        <v>567952.30000000005</v>
      </c>
      <c r="H24" s="31"/>
      <c r="I24" s="31">
        <f>+'Outstanding Debt'!BV11</f>
        <v>379000</v>
      </c>
      <c r="J24" s="31">
        <f>+'Outstanding Debt'!BW11</f>
        <v>188952.3</v>
      </c>
      <c r="K24" s="31"/>
      <c r="L24" s="31">
        <v>0</v>
      </c>
      <c r="M24" s="31">
        <v>0</v>
      </c>
      <c r="N24" s="62"/>
      <c r="O24" s="62"/>
      <c r="Q24" s="2"/>
    </row>
    <row r="25" spans="2:17" x14ac:dyDescent="0.2">
      <c r="B25" s="3">
        <v>2026</v>
      </c>
      <c r="C25" s="38"/>
      <c r="D25" s="2">
        <f>+'Outstanding Debt'!BS12</f>
        <v>382000</v>
      </c>
      <c r="E25" s="101">
        <v>8.0000000000000002E-3</v>
      </c>
      <c r="F25" s="2">
        <f>+'Outstanding Debt'!BT12</f>
        <v>185920.3</v>
      </c>
      <c r="G25" s="2">
        <f t="shared" si="0"/>
        <v>567920.30000000005</v>
      </c>
      <c r="H25" s="2"/>
      <c r="I25" s="2">
        <f>+'Outstanding Debt'!BV12</f>
        <v>382000</v>
      </c>
      <c r="J25" s="2">
        <f>+'Outstanding Debt'!BW12</f>
        <v>185920.3</v>
      </c>
      <c r="L25" s="2">
        <v>0</v>
      </c>
      <c r="M25" s="2">
        <v>0</v>
      </c>
      <c r="N25" s="62"/>
      <c r="O25" s="62"/>
      <c r="Q25" s="2"/>
    </row>
    <row r="26" spans="2:17" x14ac:dyDescent="0.2">
      <c r="B26" s="3">
        <v>2027</v>
      </c>
      <c r="C26" s="38"/>
      <c r="D26" s="2">
        <f>+'Outstanding Debt'!BS13</f>
        <v>385000</v>
      </c>
      <c r="E26" s="101">
        <v>8.0000000000000002E-3</v>
      </c>
      <c r="F26" s="2">
        <f>+'Outstanding Debt'!BT13</f>
        <v>182864.3</v>
      </c>
      <c r="G26" s="2">
        <f t="shared" si="0"/>
        <v>567864.30000000005</v>
      </c>
      <c r="H26" s="2"/>
      <c r="I26" s="2">
        <f>+'Outstanding Debt'!BV13</f>
        <v>385000</v>
      </c>
      <c r="J26" s="2">
        <f>+'Outstanding Debt'!BW13</f>
        <v>182864.3</v>
      </c>
      <c r="L26" s="2">
        <v>0</v>
      </c>
      <c r="M26" s="2">
        <v>0</v>
      </c>
      <c r="N26" s="62"/>
      <c r="O26" s="62"/>
      <c r="Q26" s="2"/>
    </row>
    <row r="27" spans="2:17" x14ac:dyDescent="0.2">
      <c r="B27" s="3">
        <v>2028</v>
      </c>
      <c r="C27" s="38"/>
      <c r="D27" s="2">
        <f>+'Outstanding Debt'!BS14</f>
        <v>388000</v>
      </c>
      <c r="E27" s="101">
        <v>8.0000000000000002E-3</v>
      </c>
      <c r="F27" s="2">
        <f>+'Outstanding Debt'!BT14</f>
        <v>179784.3</v>
      </c>
      <c r="G27" s="2">
        <f t="shared" si="0"/>
        <v>567784.30000000005</v>
      </c>
      <c r="H27" s="2"/>
      <c r="I27" s="2">
        <f>+'Outstanding Debt'!BV14</f>
        <v>388000</v>
      </c>
      <c r="J27" s="2">
        <f>+'Outstanding Debt'!BW14</f>
        <v>179784.3</v>
      </c>
      <c r="L27" s="2">
        <v>0</v>
      </c>
      <c r="M27" s="2">
        <v>0</v>
      </c>
      <c r="N27" s="62"/>
      <c r="O27" s="62"/>
      <c r="Q27" s="2"/>
    </row>
    <row r="28" spans="2:17" x14ac:dyDescent="0.2">
      <c r="B28" s="3">
        <v>2029</v>
      </c>
      <c r="C28" s="38"/>
      <c r="D28" s="2">
        <f>+'Outstanding Debt'!BS15</f>
        <v>391000</v>
      </c>
      <c r="E28" s="101">
        <v>8.0000000000000002E-3</v>
      </c>
      <c r="F28" s="2">
        <f>+'Outstanding Debt'!BT15</f>
        <v>176680.3</v>
      </c>
      <c r="G28" s="2">
        <f t="shared" si="0"/>
        <v>567680.30000000005</v>
      </c>
      <c r="H28" s="2"/>
      <c r="I28" s="2">
        <f>+'Outstanding Debt'!BV15</f>
        <v>391000</v>
      </c>
      <c r="J28" s="2">
        <f>+'Outstanding Debt'!BW15</f>
        <v>176680.3</v>
      </c>
      <c r="L28" s="2">
        <v>0</v>
      </c>
      <c r="M28" s="2">
        <v>0</v>
      </c>
      <c r="N28" s="62"/>
      <c r="O28" s="62"/>
      <c r="Q28" s="2"/>
    </row>
    <row r="29" spans="2:17" x14ac:dyDescent="0.2">
      <c r="B29" s="3">
        <v>2030</v>
      </c>
      <c r="C29" s="38"/>
      <c r="D29" s="2">
        <f>+'Outstanding Debt'!BS16</f>
        <v>394000</v>
      </c>
      <c r="E29" s="101">
        <v>8.0000000000000002E-3</v>
      </c>
      <c r="F29" s="2">
        <f>+'Outstanding Debt'!BT16</f>
        <v>173552.3</v>
      </c>
      <c r="G29" s="2">
        <f t="shared" si="0"/>
        <v>567552.30000000005</v>
      </c>
      <c r="H29" s="2"/>
      <c r="I29" s="2">
        <f>+'Outstanding Debt'!BV16</f>
        <v>394000</v>
      </c>
      <c r="J29" s="2">
        <f>+'Outstanding Debt'!BW16</f>
        <v>173552.3</v>
      </c>
      <c r="L29" s="2">
        <v>0</v>
      </c>
      <c r="M29" s="2">
        <v>0</v>
      </c>
      <c r="N29" s="62"/>
      <c r="O29" s="62"/>
      <c r="Q29" s="2"/>
    </row>
    <row r="30" spans="2:17" x14ac:dyDescent="0.2">
      <c r="B30" s="3">
        <v>2031</v>
      </c>
      <c r="C30" s="38"/>
      <c r="D30" s="2">
        <f>+'Outstanding Debt'!BS17</f>
        <v>397000</v>
      </c>
      <c r="E30" s="101">
        <v>8.0000000000000002E-3</v>
      </c>
      <c r="F30" s="2">
        <f>+'Outstanding Debt'!BT17</f>
        <v>170400.3</v>
      </c>
      <c r="G30" s="2">
        <f t="shared" si="0"/>
        <v>567400.30000000005</v>
      </c>
      <c r="H30" s="2"/>
      <c r="I30" s="2">
        <f>+'Outstanding Debt'!BV17</f>
        <v>397000</v>
      </c>
      <c r="J30" s="2">
        <f>+'Outstanding Debt'!BW17</f>
        <v>170400.3</v>
      </c>
      <c r="L30" s="2">
        <v>0</v>
      </c>
      <c r="M30" s="2">
        <v>0</v>
      </c>
      <c r="N30" s="62"/>
      <c r="O30" s="62"/>
      <c r="Q30" s="2"/>
    </row>
    <row r="31" spans="2:17" x14ac:dyDescent="0.2">
      <c r="B31" s="3">
        <v>2032</v>
      </c>
      <c r="C31" s="38"/>
      <c r="D31" s="2">
        <f>+'Outstanding Debt'!BS18</f>
        <v>400000</v>
      </c>
      <c r="E31" s="101">
        <v>8.0000000000000002E-3</v>
      </c>
      <c r="F31" s="2">
        <f>+'Outstanding Debt'!BT18</f>
        <v>167224.29999999999</v>
      </c>
      <c r="G31" s="2">
        <f t="shared" si="0"/>
        <v>567224.30000000005</v>
      </c>
      <c r="H31" s="2"/>
      <c r="I31" s="2">
        <f>+'Outstanding Debt'!BV18</f>
        <v>400000</v>
      </c>
      <c r="J31" s="2">
        <f>+'Outstanding Debt'!BW18</f>
        <v>167224.29999999999</v>
      </c>
      <c r="L31" s="2">
        <v>0</v>
      </c>
      <c r="M31" s="2">
        <v>0</v>
      </c>
      <c r="N31" s="62"/>
      <c r="O31" s="62"/>
      <c r="Q31" s="2"/>
    </row>
    <row r="32" spans="2:17" x14ac:dyDescent="0.2">
      <c r="B32" s="3">
        <v>2033</v>
      </c>
      <c r="C32" s="38"/>
      <c r="D32" s="2">
        <f>+'Outstanding Debt'!BS19</f>
        <v>404000</v>
      </c>
      <c r="E32" s="101">
        <v>8.0000000000000002E-3</v>
      </c>
      <c r="F32" s="2">
        <f>+'Outstanding Debt'!BT19</f>
        <v>164024.29999999999</v>
      </c>
      <c r="G32" s="2">
        <f t="shared" si="0"/>
        <v>568024.30000000005</v>
      </c>
      <c r="H32" s="2"/>
      <c r="I32" s="2">
        <f>+'Outstanding Debt'!BV19</f>
        <v>404000</v>
      </c>
      <c r="J32" s="2">
        <f>+'Outstanding Debt'!BW19</f>
        <v>164024.29999999999</v>
      </c>
      <c r="L32" s="2">
        <v>0</v>
      </c>
      <c r="M32" s="2">
        <v>0</v>
      </c>
      <c r="N32" s="62"/>
      <c r="O32" s="62"/>
      <c r="Q32" s="2"/>
    </row>
    <row r="33" spans="2:17" x14ac:dyDescent="0.2">
      <c r="B33" s="3">
        <v>2034</v>
      </c>
      <c r="C33" s="38"/>
      <c r="D33" s="2">
        <f>+'Outstanding Debt'!BS20</f>
        <v>407000</v>
      </c>
      <c r="E33" s="101">
        <v>9.9000000000000008E-3</v>
      </c>
      <c r="F33" s="2">
        <f>+'Outstanding Debt'!BT20</f>
        <v>160792.29999999999</v>
      </c>
      <c r="G33" s="2">
        <f t="shared" si="0"/>
        <v>567792.30000000005</v>
      </c>
      <c r="H33" s="2"/>
      <c r="I33" s="2">
        <f>+'Outstanding Debt'!BV20</f>
        <v>407000</v>
      </c>
      <c r="J33" s="2">
        <f>+'Outstanding Debt'!BW20</f>
        <v>160792.29999999999</v>
      </c>
      <c r="L33" s="2">
        <v>0</v>
      </c>
      <c r="M33" s="2">
        <v>0</v>
      </c>
      <c r="N33" s="62"/>
      <c r="O33" s="62"/>
      <c r="Q33" s="2"/>
    </row>
    <row r="34" spans="2:17" x14ac:dyDescent="0.2">
      <c r="B34" s="3">
        <v>2035</v>
      </c>
      <c r="C34" s="38"/>
      <c r="D34" s="2">
        <f>+'Outstanding Debt'!BS21</f>
        <v>411000</v>
      </c>
      <c r="E34" s="101">
        <v>1.17E-2</v>
      </c>
      <c r="F34" s="2">
        <f>+'Outstanding Debt'!BT21</f>
        <v>156763</v>
      </c>
      <c r="G34" s="2">
        <f t="shared" si="0"/>
        <v>567763</v>
      </c>
      <c r="H34" s="2"/>
      <c r="I34" s="2">
        <f>+'Outstanding Debt'!BV21</f>
        <v>411000</v>
      </c>
      <c r="J34" s="2">
        <f>+'Outstanding Debt'!BW21</f>
        <v>156763</v>
      </c>
      <c r="L34" s="2">
        <v>0</v>
      </c>
      <c r="M34" s="2">
        <v>0</v>
      </c>
      <c r="N34" s="62"/>
      <c r="O34" s="62"/>
      <c r="Q34" s="2"/>
    </row>
    <row r="35" spans="2:17" x14ac:dyDescent="0.2">
      <c r="B35" s="3">
        <v>2036</v>
      </c>
      <c r="C35" s="38"/>
      <c r="D35" s="2">
        <f>+'Outstanding Debt'!BS22</f>
        <v>416000</v>
      </c>
      <c r="E35" s="101">
        <v>1.32E-2</v>
      </c>
      <c r="F35" s="2">
        <f>+'Outstanding Debt'!BT22</f>
        <v>151954.29999999999</v>
      </c>
      <c r="G35" s="2">
        <f t="shared" si="0"/>
        <v>567954.30000000005</v>
      </c>
      <c r="H35" s="2"/>
      <c r="I35" s="2">
        <f>+'Outstanding Debt'!BV22</f>
        <v>416000</v>
      </c>
      <c r="J35" s="2">
        <f>+'Outstanding Debt'!BW22</f>
        <v>151954.29999999999</v>
      </c>
      <c r="L35" s="2">
        <v>0</v>
      </c>
      <c r="M35" s="2">
        <v>0</v>
      </c>
      <c r="N35" s="62"/>
      <c r="O35" s="62"/>
      <c r="Q35" s="2"/>
    </row>
    <row r="36" spans="2:17" x14ac:dyDescent="0.2">
      <c r="B36" s="3">
        <v>2037</v>
      </c>
      <c r="C36" s="38"/>
      <c r="D36" s="2">
        <f>+'Outstanding Debt'!BS23</f>
        <v>421000</v>
      </c>
      <c r="E36" s="101">
        <v>1.47E-2</v>
      </c>
      <c r="F36" s="2">
        <f>+'Outstanding Debt'!BT23</f>
        <v>146463.1</v>
      </c>
      <c r="G36" s="2">
        <f t="shared" si="0"/>
        <v>567463.1</v>
      </c>
      <c r="H36" s="2"/>
      <c r="I36" s="2">
        <f>+'Outstanding Debt'!BV23</f>
        <v>421000</v>
      </c>
      <c r="J36" s="2">
        <f>+'Outstanding Debt'!BW23</f>
        <v>146463.1</v>
      </c>
      <c r="L36" s="2">
        <v>0</v>
      </c>
      <c r="M36" s="2">
        <v>0</v>
      </c>
      <c r="N36" s="62"/>
      <c r="O36" s="62"/>
      <c r="Q36" s="2"/>
    </row>
    <row r="37" spans="2:17" x14ac:dyDescent="0.2">
      <c r="B37" s="3">
        <v>2038</v>
      </c>
      <c r="C37" s="38"/>
      <c r="D37" s="2">
        <f>+'Outstanding Debt'!BS24</f>
        <v>427000</v>
      </c>
      <c r="E37" s="101">
        <v>1.5800000000000002E-2</v>
      </c>
      <c r="F37" s="2">
        <f>+'Outstanding Debt'!BT24</f>
        <v>140274.4</v>
      </c>
      <c r="G37" s="2">
        <f t="shared" si="0"/>
        <v>567274.4</v>
      </c>
      <c r="H37" s="2"/>
      <c r="I37" s="2">
        <f>+'Outstanding Debt'!BV24</f>
        <v>427000</v>
      </c>
      <c r="J37" s="2">
        <f>+'Outstanding Debt'!BW24</f>
        <v>140274.4</v>
      </c>
      <c r="L37" s="2">
        <v>0</v>
      </c>
      <c r="M37" s="2">
        <v>0</v>
      </c>
      <c r="N37" s="62"/>
      <c r="O37" s="62"/>
      <c r="Q37" s="2"/>
    </row>
    <row r="38" spans="2:17" x14ac:dyDescent="0.2">
      <c r="B38" s="3">
        <v>2039</v>
      </c>
      <c r="C38" s="38"/>
      <c r="D38" s="2">
        <f>+'Outstanding Debt'!BS25</f>
        <v>434000</v>
      </c>
      <c r="E38" s="101">
        <v>1.6799999999999999E-2</v>
      </c>
      <c r="F38" s="2">
        <f>+'Outstanding Debt'!BT25</f>
        <v>133527.79999999999</v>
      </c>
      <c r="G38" s="2">
        <f t="shared" si="0"/>
        <v>567527.80000000005</v>
      </c>
      <c r="H38" s="2"/>
      <c r="I38" s="2">
        <f>+'Outstanding Debt'!BV25</f>
        <v>434000</v>
      </c>
      <c r="J38" s="2">
        <f>+'Outstanding Debt'!BW25</f>
        <v>133527.79999999999</v>
      </c>
      <c r="L38" s="2">
        <v>0</v>
      </c>
      <c r="M38" s="2">
        <v>0</v>
      </c>
      <c r="N38" s="62"/>
      <c r="O38" s="62"/>
      <c r="Q38" s="2"/>
    </row>
    <row r="39" spans="2:17" x14ac:dyDescent="0.2">
      <c r="B39" s="3">
        <v>2040</v>
      </c>
      <c r="C39" s="38"/>
      <c r="D39" s="2">
        <f>+'Outstanding Debt'!BS26</f>
        <v>441000</v>
      </c>
      <c r="E39" s="101">
        <v>1.77E-2</v>
      </c>
      <c r="F39" s="2">
        <f>+'Outstanding Debt'!BT26</f>
        <v>126236.6</v>
      </c>
      <c r="G39" s="2">
        <f t="shared" si="0"/>
        <v>567236.6</v>
      </c>
      <c r="H39" s="2"/>
      <c r="I39" s="2">
        <f>+'Outstanding Debt'!BV26</f>
        <v>441000</v>
      </c>
      <c r="J39" s="2">
        <f>+'Outstanding Debt'!BW26</f>
        <v>126236.6</v>
      </c>
      <c r="L39" s="2">
        <v>0</v>
      </c>
      <c r="M39" s="2">
        <v>0</v>
      </c>
      <c r="N39" s="62"/>
      <c r="O39" s="62"/>
      <c r="Q39" s="2"/>
    </row>
    <row r="40" spans="2:17" x14ac:dyDescent="0.2">
      <c r="B40" s="3">
        <v>2041</v>
      </c>
      <c r="C40" s="38"/>
      <c r="D40" s="2">
        <f>+'Outstanding Debt'!BS27</f>
        <v>449000</v>
      </c>
      <c r="E40" s="101">
        <v>1.8599999999999998E-2</v>
      </c>
      <c r="F40" s="2">
        <f>+'Outstanding Debt'!BT27</f>
        <v>118430.9</v>
      </c>
      <c r="G40" s="2">
        <f t="shared" si="0"/>
        <v>567430.9</v>
      </c>
      <c r="H40" s="2"/>
      <c r="I40" s="2">
        <f>+'Outstanding Debt'!BV27</f>
        <v>449000</v>
      </c>
      <c r="J40" s="2">
        <f>+'Outstanding Debt'!BW27</f>
        <v>118430.9</v>
      </c>
      <c r="L40" s="2">
        <v>0</v>
      </c>
      <c r="M40" s="2">
        <v>0</v>
      </c>
      <c r="N40" s="62"/>
      <c r="O40" s="62"/>
      <c r="Q40" s="2"/>
    </row>
    <row r="41" spans="2:17" x14ac:dyDescent="0.2">
      <c r="B41" s="3">
        <v>2042</v>
      </c>
      <c r="C41" s="38"/>
      <c r="D41" s="2">
        <f>+'Outstanding Debt'!BS28</f>
        <v>457000</v>
      </c>
      <c r="E41" s="101">
        <v>1.95E-2</v>
      </c>
      <c r="F41" s="2">
        <f>+'Outstanding Debt'!BT28</f>
        <v>110079.5</v>
      </c>
      <c r="G41" s="2">
        <f t="shared" si="0"/>
        <v>567079.5</v>
      </c>
      <c r="H41" s="2"/>
      <c r="I41" s="2">
        <f>+'Outstanding Debt'!BV28</f>
        <v>457000</v>
      </c>
      <c r="J41" s="2">
        <f>+'Outstanding Debt'!BW28</f>
        <v>110079.5</v>
      </c>
      <c r="L41" s="2">
        <v>0</v>
      </c>
      <c r="M41" s="2">
        <v>0</v>
      </c>
      <c r="N41" s="62"/>
      <c r="O41" s="62"/>
      <c r="Q41" s="2"/>
    </row>
    <row r="42" spans="2:17" x14ac:dyDescent="0.2">
      <c r="B42" s="3">
        <v>2043</v>
      </c>
      <c r="C42" s="38"/>
      <c r="D42" s="2">
        <f>+'Outstanding Debt'!BS29</f>
        <v>466000</v>
      </c>
      <c r="E42" s="101">
        <v>2.0199999999999999E-2</v>
      </c>
      <c r="F42" s="2">
        <f>+'Outstanding Debt'!BT29</f>
        <v>101168</v>
      </c>
      <c r="G42" s="2">
        <f t="shared" si="0"/>
        <v>567168</v>
      </c>
      <c r="H42" s="2"/>
      <c r="I42" s="2">
        <f>+'Outstanding Debt'!BV29</f>
        <v>466000</v>
      </c>
      <c r="J42" s="2">
        <f>+'Outstanding Debt'!BW29</f>
        <v>101168</v>
      </c>
      <c r="L42" s="2">
        <v>0</v>
      </c>
      <c r="M42" s="2">
        <v>0</v>
      </c>
      <c r="N42" s="62"/>
      <c r="O42" s="62"/>
      <c r="Q42" s="2"/>
    </row>
    <row r="43" spans="2:17" x14ac:dyDescent="0.2">
      <c r="B43" s="3">
        <v>2044</v>
      </c>
      <c r="C43" s="38"/>
      <c r="D43" s="2">
        <f>+'Outstanding Debt'!BS30</f>
        <v>476000</v>
      </c>
      <c r="E43" s="101">
        <v>2.0799999999999999E-2</v>
      </c>
      <c r="F43" s="2">
        <f>+'Outstanding Debt'!BT30</f>
        <v>91754.8</v>
      </c>
      <c r="G43" s="2">
        <f t="shared" si="0"/>
        <v>567754.80000000005</v>
      </c>
      <c r="H43" s="2"/>
      <c r="I43" s="2">
        <f>+'Outstanding Debt'!BV30</f>
        <v>476000</v>
      </c>
      <c r="J43" s="2">
        <f>+'Outstanding Debt'!BW30</f>
        <v>91754.8</v>
      </c>
      <c r="L43" s="2">
        <v>0</v>
      </c>
      <c r="M43" s="2">
        <v>0</v>
      </c>
      <c r="N43" s="62"/>
      <c r="O43" s="62"/>
      <c r="Q43" s="2"/>
    </row>
    <row r="44" spans="2:17" x14ac:dyDescent="0.2">
      <c r="B44" s="3">
        <v>2045</v>
      </c>
      <c r="C44" s="38"/>
      <c r="D44" s="2">
        <f>+'Outstanding Debt'!BS31</f>
        <v>486000</v>
      </c>
      <c r="E44" s="101">
        <v>2.1399999999999999E-2</v>
      </c>
      <c r="F44" s="2">
        <f>+'Outstanding Debt'!BT31</f>
        <v>81854</v>
      </c>
      <c r="G44" s="2">
        <f t="shared" si="0"/>
        <v>567854</v>
      </c>
      <c r="H44" s="2"/>
      <c r="I44" s="2">
        <f>+'Outstanding Debt'!BV31</f>
        <v>486000</v>
      </c>
      <c r="J44" s="2">
        <f>+'Outstanding Debt'!BW31</f>
        <v>81854</v>
      </c>
      <c r="L44" s="2">
        <v>0</v>
      </c>
      <c r="M44" s="2">
        <v>0</v>
      </c>
      <c r="N44" s="62"/>
      <c r="O44" s="62"/>
      <c r="Q44" s="2"/>
    </row>
    <row r="45" spans="2:17" x14ac:dyDescent="0.2">
      <c r="B45" s="3">
        <v>2046</v>
      </c>
      <c r="C45" s="38"/>
      <c r="D45" s="2">
        <f>+'Outstanding Debt'!BS32</f>
        <v>496000</v>
      </c>
      <c r="E45" s="101">
        <v>2.18E-2</v>
      </c>
      <c r="F45" s="2">
        <f>+'Outstanding Debt'!BT32</f>
        <v>71453.600000000006</v>
      </c>
      <c r="G45" s="2">
        <f t="shared" si="0"/>
        <v>567453.6</v>
      </c>
      <c r="H45" s="2"/>
      <c r="I45" s="2">
        <f>+'Outstanding Debt'!BV32</f>
        <v>496000</v>
      </c>
      <c r="J45" s="2">
        <f>+'Outstanding Debt'!BW32</f>
        <v>71453.600000000006</v>
      </c>
      <c r="L45" s="2">
        <v>0</v>
      </c>
      <c r="M45" s="2">
        <v>0</v>
      </c>
      <c r="N45" s="62"/>
      <c r="O45" s="62"/>
      <c r="Q45" s="2"/>
    </row>
    <row r="46" spans="2:17" x14ac:dyDescent="0.2">
      <c r="B46" s="3">
        <v>2047</v>
      </c>
      <c r="C46" s="38"/>
      <c r="D46" s="2">
        <f>+'Outstanding Debt'!BS33</f>
        <v>507000</v>
      </c>
      <c r="E46" s="101">
        <v>2.2200000000000001E-2</v>
      </c>
      <c r="F46" s="2">
        <f>+'Outstanding Debt'!BT33</f>
        <v>60640.800000000003</v>
      </c>
      <c r="G46" s="2">
        <f t="shared" si="0"/>
        <v>567640.80000000005</v>
      </c>
      <c r="H46" s="2"/>
      <c r="I46" s="2">
        <f>+'Outstanding Debt'!BV33</f>
        <v>507000</v>
      </c>
      <c r="J46" s="2">
        <f>+'Outstanding Debt'!BW33</f>
        <v>60640.800000000003</v>
      </c>
      <c r="L46" s="2">
        <v>0</v>
      </c>
      <c r="M46" s="2">
        <v>0</v>
      </c>
      <c r="N46" s="62"/>
      <c r="O46" s="62"/>
      <c r="Q46" s="2"/>
    </row>
    <row r="47" spans="2:17" x14ac:dyDescent="0.2">
      <c r="B47" s="3">
        <v>2048</v>
      </c>
      <c r="C47" s="38"/>
      <c r="D47" s="2">
        <f>+'Outstanding Debt'!BS34</f>
        <v>518000</v>
      </c>
      <c r="E47" s="101">
        <v>2.2499999999999999E-2</v>
      </c>
      <c r="F47" s="2">
        <f>+'Outstanding Debt'!BT34</f>
        <v>49385.4</v>
      </c>
      <c r="G47" s="2">
        <f t="shared" si="0"/>
        <v>567385.4</v>
      </c>
      <c r="H47" s="2"/>
      <c r="I47" s="2">
        <f>+'Outstanding Debt'!BV34</f>
        <v>518000</v>
      </c>
      <c r="J47" s="2">
        <f>+'Outstanding Debt'!BW34</f>
        <v>49385.4</v>
      </c>
      <c r="L47" s="2">
        <v>0</v>
      </c>
      <c r="M47" s="2">
        <v>0</v>
      </c>
      <c r="N47" s="62"/>
      <c r="O47" s="62"/>
      <c r="Q47" s="2"/>
    </row>
    <row r="48" spans="2:17" x14ac:dyDescent="0.2">
      <c r="B48" s="3">
        <v>2049</v>
      </c>
      <c r="C48" s="38"/>
      <c r="D48" s="2">
        <f>+'Outstanding Debt'!BS35</f>
        <v>530000</v>
      </c>
      <c r="E48" s="101">
        <v>2.29E-2</v>
      </c>
      <c r="F48" s="2">
        <f>+'Outstanding Debt'!BT35</f>
        <v>37730.400000000001</v>
      </c>
      <c r="G48" s="2">
        <f t="shared" si="0"/>
        <v>567730.4</v>
      </c>
      <c r="H48" s="2"/>
      <c r="I48" s="2">
        <f>+'Outstanding Debt'!BV35</f>
        <v>530000</v>
      </c>
      <c r="J48" s="2">
        <f>+'Outstanding Debt'!BW35</f>
        <v>37730.400000000001</v>
      </c>
      <c r="L48" s="2">
        <v>0</v>
      </c>
      <c r="M48" s="2">
        <v>0</v>
      </c>
      <c r="N48" s="62"/>
      <c r="O48" s="62"/>
      <c r="Q48" s="2"/>
    </row>
    <row r="49" spans="2:17" x14ac:dyDescent="0.2">
      <c r="B49" s="3">
        <v>2050</v>
      </c>
      <c r="C49" s="38"/>
      <c r="D49" s="2">
        <f>+'Outstanding Debt'!BS36</f>
        <v>542000</v>
      </c>
      <c r="E49" s="101">
        <v>2.3199999999999998E-2</v>
      </c>
      <c r="F49" s="2">
        <f>+'Outstanding Debt'!BT36</f>
        <v>25593.4</v>
      </c>
      <c r="G49" s="2">
        <f t="shared" si="0"/>
        <v>567593.4</v>
      </c>
      <c r="H49" s="2"/>
      <c r="I49" s="2">
        <f>+'Outstanding Debt'!BV36</f>
        <v>542000</v>
      </c>
      <c r="J49" s="2">
        <f>+'Outstanding Debt'!BW36</f>
        <v>25593.4</v>
      </c>
      <c r="L49" s="2">
        <v>0</v>
      </c>
      <c r="M49" s="2">
        <v>0</v>
      </c>
      <c r="N49" s="62"/>
      <c r="O49" s="62"/>
      <c r="Q49" s="2"/>
    </row>
    <row r="50" spans="2:17" x14ac:dyDescent="0.2">
      <c r="B50" s="3">
        <v>2051</v>
      </c>
      <c r="C50" s="38"/>
      <c r="D50" s="2">
        <f>+'Outstanding Debt'!BS37</f>
        <v>554000</v>
      </c>
      <c r="E50" s="101">
        <v>2.35E-2</v>
      </c>
      <c r="F50" s="2">
        <f>+'Outstanding Debt'!BT37</f>
        <v>13019</v>
      </c>
      <c r="G50" s="2">
        <f t="shared" si="0"/>
        <v>567019</v>
      </c>
      <c r="H50" s="2"/>
      <c r="I50" s="2">
        <f>+'Outstanding Debt'!BV37</f>
        <v>554000</v>
      </c>
      <c r="J50" s="2">
        <f>+'Outstanding Debt'!BW37</f>
        <v>13019</v>
      </c>
      <c r="L50" s="2">
        <v>0</v>
      </c>
      <c r="M50" s="2">
        <v>0</v>
      </c>
      <c r="N50" s="62"/>
      <c r="O50" s="62"/>
      <c r="Q50" s="2"/>
    </row>
    <row r="51" spans="2:17" hidden="1" x14ac:dyDescent="0.2">
      <c r="B51" s="3">
        <v>2052</v>
      </c>
      <c r="C51" s="38"/>
      <c r="D51" s="2">
        <f>+'Outstanding Debt'!BE38</f>
        <v>0</v>
      </c>
      <c r="E51" s="101"/>
      <c r="F51" s="2">
        <f>+'Outstanding Debt'!BF38</f>
        <v>0</v>
      </c>
      <c r="G51" s="2">
        <f t="shared" si="0"/>
        <v>0</v>
      </c>
      <c r="H51" s="2"/>
      <c r="I51" s="2">
        <f>+'Outstanding Debt'!BH38</f>
        <v>0</v>
      </c>
      <c r="J51" s="2">
        <f>+'Outstanding Debt'!BI38</f>
        <v>0</v>
      </c>
      <c r="L51" s="2">
        <v>0</v>
      </c>
      <c r="M51" s="2">
        <v>0</v>
      </c>
      <c r="N51" s="62"/>
      <c r="O51" s="62"/>
      <c r="Q51" s="2"/>
    </row>
    <row r="52" spans="2:17" hidden="1" x14ac:dyDescent="0.2">
      <c r="B52" s="3">
        <v>2053</v>
      </c>
      <c r="C52" s="38"/>
      <c r="D52" s="2">
        <f>+'Outstanding Debt'!BE39</f>
        <v>0</v>
      </c>
      <c r="E52" s="101"/>
      <c r="F52" s="2">
        <f>+'Outstanding Debt'!BF39</f>
        <v>0</v>
      </c>
      <c r="G52" s="2">
        <f t="shared" si="0"/>
        <v>0</v>
      </c>
      <c r="H52" s="2"/>
      <c r="I52" s="2">
        <f>+'Outstanding Debt'!BH39</f>
        <v>0</v>
      </c>
      <c r="J52" s="2">
        <f>+'Outstanding Debt'!BI39</f>
        <v>0</v>
      </c>
      <c r="L52" s="2">
        <v>0</v>
      </c>
      <c r="M52" s="2">
        <v>0</v>
      </c>
      <c r="N52" s="62"/>
      <c r="O52" s="62"/>
      <c r="Q52" s="2"/>
    </row>
    <row r="53" spans="2:17" hidden="1" x14ac:dyDescent="0.2">
      <c r="B53" s="3">
        <v>2054</v>
      </c>
      <c r="C53" s="38"/>
      <c r="D53" s="2">
        <f>+'Outstanding Debt'!BE40</f>
        <v>0</v>
      </c>
      <c r="E53" s="101"/>
      <c r="F53" s="2">
        <f>+'Outstanding Debt'!BF40</f>
        <v>0</v>
      </c>
      <c r="G53" s="2">
        <f t="shared" si="0"/>
        <v>0</v>
      </c>
      <c r="H53" s="2"/>
      <c r="I53" s="2">
        <f>+'Outstanding Debt'!BH40</f>
        <v>0</v>
      </c>
      <c r="J53" s="2">
        <f>+'Outstanding Debt'!BI40</f>
        <v>0</v>
      </c>
      <c r="L53" s="2">
        <v>0</v>
      </c>
      <c r="M53" s="2">
        <v>0</v>
      </c>
      <c r="N53" s="62"/>
      <c r="O53" s="62"/>
      <c r="Q53" s="2"/>
    </row>
    <row r="54" spans="2:17" hidden="1" x14ac:dyDescent="0.2">
      <c r="B54" s="3">
        <v>2055</v>
      </c>
      <c r="C54" s="38"/>
      <c r="D54" s="2">
        <f>+'Outstanding Debt'!BE41</f>
        <v>0</v>
      </c>
      <c r="E54" s="101"/>
      <c r="F54" s="2">
        <f>+'Outstanding Debt'!BF41</f>
        <v>0</v>
      </c>
      <c r="G54" s="2">
        <f t="shared" si="0"/>
        <v>0</v>
      </c>
      <c r="H54" s="2"/>
      <c r="I54" s="2">
        <f>+'Outstanding Debt'!BH41</f>
        <v>0</v>
      </c>
      <c r="J54" s="2">
        <f>+'Outstanding Debt'!BI41</f>
        <v>0</v>
      </c>
      <c r="L54" s="2">
        <v>0</v>
      </c>
      <c r="M54" s="2">
        <v>0</v>
      </c>
      <c r="N54" s="62"/>
      <c r="O54" s="62"/>
      <c r="Q54" s="2"/>
    </row>
    <row r="55" spans="2:17" hidden="1" x14ac:dyDescent="0.2">
      <c r="B55" s="3">
        <v>2056</v>
      </c>
      <c r="C55" s="38"/>
      <c r="D55" s="2">
        <f>+'Outstanding Debt'!BE42</f>
        <v>0</v>
      </c>
      <c r="E55" s="101"/>
      <c r="F55" s="2">
        <f>+'Outstanding Debt'!BF42</f>
        <v>0</v>
      </c>
      <c r="G55" s="2">
        <f t="shared" si="0"/>
        <v>0</v>
      </c>
      <c r="H55" s="2"/>
      <c r="I55" s="2">
        <f>+'Outstanding Debt'!BH42</f>
        <v>0</v>
      </c>
      <c r="J55" s="2">
        <f>+'Outstanding Debt'!BI42</f>
        <v>0</v>
      </c>
      <c r="L55" s="2">
        <v>0</v>
      </c>
      <c r="M55" s="2">
        <v>0</v>
      </c>
      <c r="N55" s="62"/>
      <c r="O55" s="62"/>
      <c r="Q55" s="2"/>
    </row>
    <row r="56" spans="2:17" hidden="1" x14ac:dyDescent="0.2">
      <c r="B56" s="3">
        <v>2057</v>
      </c>
      <c r="C56" s="38"/>
      <c r="D56" s="2">
        <f>+'Outstanding Debt'!BE43</f>
        <v>0</v>
      </c>
      <c r="E56" s="101"/>
      <c r="F56" s="2">
        <f>+'Outstanding Debt'!BF43</f>
        <v>0</v>
      </c>
      <c r="G56" s="2">
        <f t="shared" si="0"/>
        <v>0</v>
      </c>
      <c r="H56" s="2"/>
      <c r="I56" s="2">
        <f>+'Outstanding Debt'!BH43</f>
        <v>0</v>
      </c>
      <c r="J56" s="2">
        <f>+'Outstanding Debt'!BI43</f>
        <v>0</v>
      </c>
      <c r="L56" s="2">
        <v>0</v>
      </c>
      <c r="M56" s="2">
        <v>0</v>
      </c>
      <c r="N56" s="62"/>
      <c r="O56" s="62"/>
      <c r="Q56" s="2"/>
    </row>
    <row r="57" spans="2:17" ht="13.5" thickBot="1" x14ac:dyDescent="0.25">
      <c r="B57" s="19" t="s">
        <v>8</v>
      </c>
      <c r="C57" s="19"/>
      <c r="D57" s="45">
        <f>SUM(D20:D56)</f>
        <v>11958000</v>
      </c>
      <c r="E57" s="45"/>
      <c r="F57" s="45">
        <f>SUM(F20:F56)</f>
        <v>3366523.9999999995</v>
      </c>
      <c r="G57" s="45">
        <f>SUM(G20:G56)</f>
        <v>15324524.000000002</v>
      </c>
      <c r="H57" s="45"/>
      <c r="I57" s="45">
        <f>SUM(I20:I56)</f>
        <v>11958000</v>
      </c>
      <c r="J57" s="45">
        <f>SUM(J20:J56)</f>
        <v>3366523.9999999995</v>
      </c>
      <c r="K57" s="9"/>
      <c r="L57" s="45">
        <f>SUM(L20:L56)</f>
        <v>0</v>
      </c>
      <c r="M57" s="45">
        <f>SUM(M20:M56)</f>
        <v>0</v>
      </c>
      <c r="Q57" s="62"/>
    </row>
    <row r="58" spans="2:17" ht="13.5" thickTop="1" x14ac:dyDescent="0.2"/>
    <row r="59" spans="2:17" x14ac:dyDescent="0.2">
      <c r="B59" s="7"/>
    </row>
    <row r="60" spans="2:17" x14ac:dyDescent="0.2">
      <c r="B60" s="7"/>
    </row>
    <row r="61" spans="2:17" x14ac:dyDescent="0.2">
      <c r="B61" s="7"/>
    </row>
  </sheetData>
  <mergeCells count="6">
    <mergeCell ref="B5:M5"/>
    <mergeCell ref="B6:M6"/>
    <mergeCell ref="B7:M7"/>
    <mergeCell ref="D18:G18"/>
    <mergeCell ref="I18:J18"/>
    <mergeCell ref="L18:M18"/>
  </mergeCells>
  <printOptions horizontalCentered="1"/>
  <pageMargins left="0.25" right="0.25" top="0.75" bottom="0.75" header="0.3" footer="0.3"/>
  <pageSetup scale="90" orientation="landscape" r:id="rId1"/>
  <headerFooter>
    <oddFooter>&amp;L&amp;8&amp;D&amp;Z&amp;F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05999-42CE-4621-BC97-BBB704C2005B}">
  <sheetPr>
    <tabColor rgb="FF00B0F0"/>
    <pageSetUpPr fitToPage="1"/>
  </sheetPr>
  <dimension ref="B5:Q61"/>
  <sheetViews>
    <sheetView zoomScaleNormal="100" workbookViewId="0">
      <selection activeCell="D24" activeCellId="1" sqref="F24:M24 D24"/>
    </sheetView>
  </sheetViews>
  <sheetFormatPr defaultColWidth="8.85546875" defaultRowHeight="12.75" x14ac:dyDescent="0.2"/>
  <cols>
    <col min="1" max="2" width="8.85546875" style="1"/>
    <col min="3" max="3" width="0.85546875" style="1" customWidth="1"/>
    <col min="4" max="4" width="13.42578125" style="1" customWidth="1"/>
    <col min="5" max="5" width="8.85546875" style="1" customWidth="1"/>
    <col min="6" max="7" width="13.42578125" style="1" customWidth="1"/>
    <col min="8" max="8" width="2.42578125" style="1" customWidth="1"/>
    <col min="9" max="10" width="13.42578125" style="1" customWidth="1"/>
    <col min="11" max="11" width="2.42578125" style="1" customWidth="1"/>
    <col min="12" max="13" width="13.42578125" style="1" customWidth="1"/>
    <col min="14" max="14" width="11.42578125" style="1" customWidth="1"/>
    <col min="15" max="15" width="13.5703125" style="1" customWidth="1"/>
    <col min="16" max="16" width="8.85546875" style="1"/>
    <col min="17" max="17" width="13.85546875" style="1" customWidth="1"/>
    <col min="18" max="16384" width="8.85546875" style="1"/>
  </cols>
  <sheetData>
    <row r="5" spans="2:13" ht="15.75" x14ac:dyDescent="0.25">
      <c r="B5" s="182" t="s">
        <v>6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2:13" s="100" customFormat="1" ht="15" x14ac:dyDescent="0.25">
      <c r="B6" s="187" t="s">
        <v>166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</row>
    <row r="7" spans="2:13" x14ac:dyDescent="0.2">
      <c r="B7" s="183" t="s">
        <v>258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spans="2:13" x14ac:dyDescent="0.2">
      <c r="B8" s="1" t="s">
        <v>160</v>
      </c>
    </row>
    <row r="10" spans="2:13" x14ac:dyDescent="0.2">
      <c r="D10" s="1" t="s">
        <v>167</v>
      </c>
      <c r="F10" s="31">
        <v>5645000</v>
      </c>
    </row>
    <row r="11" spans="2:13" x14ac:dyDescent="0.2">
      <c r="D11" s="1" t="s">
        <v>25</v>
      </c>
      <c r="F11" s="47">
        <v>44621</v>
      </c>
    </row>
    <row r="12" spans="2:13" x14ac:dyDescent="0.2">
      <c r="D12" s="1" t="s">
        <v>168</v>
      </c>
      <c r="F12" s="47">
        <v>44629</v>
      </c>
    </row>
    <row r="13" spans="2:13" x14ac:dyDescent="0.2">
      <c r="D13" s="1" t="s">
        <v>169</v>
      </c>
      <c r="F13" s="71">
        <v>42614</v>
      </c>
    </row>
    <row r="14" spans="2:13" x14ac:dyDescent="0.2">
      <c r="D14" s="1" t="s">
        <v>170</v>
      </c>
      <c r="F14" s="72" t="s">
        <v>156</v>
      </c>
    </row>
    <row r="15" spans="2:13" x14ac:dyDescent="0.2">
      <c r="D15" s="1" t="s">
        <v>157</v>
      </c>
      <c r="F15" s="72">
        <v>48458</v>
      </c>
    </row>
    <row r="16" spans="2:13" x14ac:dyDescent="0.2">
      <c r="D16" s="1" t="s">
        <v>171</v>
      </c>
      <c r="F16" s="48" t="s">
        <v>173</v>
      </c>
      <c r="I16" s="34"/>
    </row>
    <row r="17" spans="2:17" x14ac:dyDescent="0.2">
      <c r="B17" s="40"/>
      <c r="C17" s="40"/>
      <c r="D17" s="110" t="s">
        <v>184</v>
      </c>
      <c r="E17" s="110"/>
      <c r="F17" s="110" t="s">
        <v>250</v>
      </c>
      <c r="G17" s="110" t="s">
        <v>248</v>
      </c>
      <c r="H17" s="40"/>
      <c r="I17" s="40"/>
      <c r="J17" s="40"/>
      <c r="K17" s="40"/>
      <c r="L17" s="40"/>
      <c r="M17" s="40"/>
    </row>
    <row r="18" spans="2:17" x14ac:dyDescent="0.2">
      <c r="B18" s="41" t="s">
        <v>0</v>
      </c>
      <c r="C18" s="41"/>
      <c r="D18" s="183" t="s">
        <v>8</v>
      </c>
      <c r="E18" s="183"/>
      <c r="F18" s="183"/>
      <c r="G18" s="183"/>
      <c r="H18" s="41"/>
      <c r="I18" s="183" t="s">
        <v>117</v>
      </c>
      <c r="J18" s="183"/>
      <c r="L18" s="183" t="s">
        <v>52</v>
      </c>
      <c r="M18" s="183"/>
    </row>
    <row r="19" spans="2:17" x14ac:dyDescent="0.2">
      <c r="B19" s="42">
        <v>41912</v>
      </c>
      <c r="C19" s="42"/>
      <c r="D19" s="43" t="s">
        <v>5</v>
      </c>
      <c r="E19" s="43" t="s">
        <v>172</v>
      </c>
      <c r="F19" s="43" t="s">
        <v>4</v>
      </c>
      <c r="G19" s="43" t="s">
        <v>8</v>
      </c>
      <c r="H19" s="43"/>
      <c r="I19" s="43" t="s">
        <v>5</v>
      </c>
      <c r="J19" s="43" t="s">
        <v>4</v>
      </c>
      <c r="L19" s="43" t="s">
        <v>5</v>
      </c>
      <c r="M19" s="43" t="s">
        <v>4</v>
      </c>
    </row>
    <row r="20" spans="2:17" hidden="1" x14ac:dyDescent="0.2">
      <c r="B20" s="3">
        <v>2021</v>
      </c>
      <c r="C20" s="38"/>
      <c r="D20" s="31"/>
      <c r="E20" s="101"/>
      <c r="F20" s="31"/>
      <c r="G20" s="31"/>
      <c r="H20" s="2"/>
      <c r="I20" s="31"/>
      <c r="J20" s="31"/>
      <c r="L20" s="31">
        <v>0</v>
      </c>
      <c r="M20" s="31">
        <v>0</v>
      </c>
      <c r="N20" s="62"/>
      <c r="O20" s="62"/>
      <c r="Q20" s="2"/>
    </row>
    <row r="21" spans="2:17" hidden="1" x14ac:dyDescent="0.2">
      <c r="B21" s="3">
        <v>2022</v>
      </c>
      <c r="C21" s="38"/>
      <c r="D21" s="31"/>
      <c r="E21" s="101"/>
      <c r="F21" s="31"/>
      <c r="G21" s="31"/>
      <c r="H21" s="2"/>
      <c r="I21" s="31"/>
      <c r="J21" s="31"/>
      <c r="L21" s="31"/>
      <c r="M21" s="31"/>
      <c r="N21" s="62"/>
      <c r="O21" s="62"/>
      <c r="Q21" s="2"/>
    </row>
    <row r="22" spans="2:17" hidden="1" x14ac:dyDescent="0.2">
      <c r="B22" s="3">
        <v>2023</v>
      </c>
      <c r="C22" s="38"/>
      <c r="D22" s="31"/>
      <c r="E22" s="101"/>
      <c r="F22" s="31"/>
      <c r="G22" s="31"/>
      <c r="H22" s="2"/>
      <c r="I22" s="31"/>
      <c r="J22" s="31"/>
      <c r="L22" s="31"/>
      <c r="M22" s="31"/>
      <c r="N22" s="62"/>
      <c r="O22" s="62"/>
      <c r="Q22" s="2"/>
    </row>
    <row r="23" spans="2:17" hidden="1" x14ac:dyDescent="0.2">
      <c r="B23" s="3">
        <v>2024</v>
      </c>
      <c r="C23" s="38"/>
      <c r="D23" s="2"/>
      <c r="E23" s="101"/>
      <c r="F23" s="2"/>
      <c r="G23" s="2"/>
      <c r="H23" s="2"/>
      <c r="I23" s="2"/>
      <c r="J23" s="2"/>
      <c r="L23" s="2"/>
      <c r="M23" s="2"/>
      <c r="N23" s="62"/>
      <c r="O23" s="62"/>
      <c r="Q23" s="2"/>
    </row>
    <row r="24" spans="2:17" x14ac:dyDescent="0.2">
      <c r="B24" s="3">
        <v>2025</v>
      </c>
      <c r="C24" s="38"/>
      <c r="D24" s="31">
        <f>+'Outstanding Debt'!BZ11</f>
        <v>170000</v>
      </c>
      <c r="E24" s="101">
        <v>8.0000000000000002E-3</v>
      </c>
      <c r="F24" s="31">
        <f>+'Outstanding Debt'!CA11</f>
        <v>85947</v>
      </c>
      <c r="G24" s="31">
        <f t="shared" ref="G24:G56" si="0">+F24+D24</f>
        <v>255947</v>
      </c>
      <c r="H24" s="31"/>
      <c r="I24" s="31">
        <f>+'Outstanding Debt'!CC11</f>
        <v>170000</v>
      </c>
      <c r="J24" s="31">
        <f>+'Outstanding Debt'!CD11</f>
        <v>85947</v>
      </c>
      <c r="K24" s="31"/>
      <c r="L24" s="31">
        <v>0</v>
      </c>
      <c r="M24" s="31">
        <v>0</v>
      </c>
      <c r="N24" s="62"/>
      <c r="O24" s="62"/>
      <c r="Q24" s="2"/>
    </row>
    <row r="25" spans="2:17" x14ac:dyDescent="0.2">
      <c r="B25" s="3">
        <v>2026</v>
      </c>
      <c r="C25" s="38"/>
      <c r="D25" s="2">
        <f>+'Outstanding Debt'!BZ12</f>
        <v>170000</v>
      </c>
      <c r="E25" s="101">
        <v>8.0000000000000002E-3</v>
      </c>
      <c r="F25" s="2">
        <f>+'Outstanding Debt'!CA12</f>
        <v>84587</v>
      </c>
      <c r="G25" s="2">
        <f t="shared" si="0"/>
        <v>254587</v>
      </c>
      <c r="H25" s="2"/>
      <c r="I25" s="2">
        <f>+'Outstanding Debt'!CC12</f>
        <v>170000</v>
      </c>
      <c r="J25" s="2">
        <f>+'Outstanding Debt'!CD12</f>
        <v>84587</v>
      </c>
      <c r="L25" s="2">
        <v>0</v>
      </c>
      <c r="M25" s="2">
        <v>0</v>
      </c>
      <c r="N25" s="62"/>
      <c r="O25" s="62"/>
      <c r="Q25" s="2"/>
    </row>
    <row r="26" spans="2:17" x14ac:dyDescent="0.2">
      <c r="B26" s="3">
        <v>2027</v>
      </c>
      <c r="C26" s="38"/>
      <c r="D26" s="2">
        <f>+'Outstanding Debt'!BZ13</f>
        <v>170000</v>
      </c>
      <c r="E26" s="101">
        <v>8.0000000000000002E-3</v>
      </c>
      <c r="F26" s="2">
        <f>+'Outstanding Debt'!CA13</f>
        <v>83227</v>
      </c>
      <c r="G26" s="2">
        <f t="shared" si="0"/>
        <v>253227</v>
      </c>
      <c r="H26" s="2"/>
      <c r="I26" s="2">
        <f>+'Outstanding Debt'!CC13</f>
        <v>170000</v>
      </c>
      <c r="J26" s="2">
        <f>+'Outstanding Debt'!CD13</f>
        <v>83227</v>
      </c>
      <c r="L26" s="2">
        <v>0</v>
      </c>
      <c r="M26" s="2">
        <v>0</v>
      </c>
      <c r="N26" s="62"/>
      <c r="O26" s="62"/>
      <c r="Q26" s="2"/>
    </row>
    <row r="27" spans="2:17" x14ac:dyDescent="0.2">
      <c r="B27" s="3">
        <v>2028</v>
      </c>
      <c r="C27" s="38"/>
      <c r="D27" s="2">
        <f>+'Outstanding Debt'!BZ14</f>
        <v>170000</v>
      </c>
      <c r="E27" s="101">
        <v>8.0000000000000002E-3</v>
      </c>
      <c r="F27" s="2">
        <f>+'Outstanding Debt'!CA14</f>
        <v>81867</v>
      </c>
      <c r="G27" s="2">
        <f t="shared" si="0"/>
        <v>251867</v>
      </c>
      <c r="H27" s="2"/>
      <c r="I27" s="2">
        <f>+'Outstanding Debt'!CC14</f>
        <v>170000</v>
      </c>
      <c r="J27" s="2">
        <f>+'Outstanding Debt'!CD14</f>
        <v>81867</v>
      </c>
      <c r="L27" s="2">
        <v>0</v>
      </c>
      <c r="M27" s="2">
        <v>0</v>
      </c>
      <c r="N27" s="62"/>
      <c r="O27" s="62"/>
      <c r="Q27" s="2"/>
    </row>
    <row r="28" spans="2:17" x14ac:dyDescent="0.2">
      <c r="B28" s="3">
        <v>2029</v>
      </c>
      <c r="C28" s="38"/>
      <c r="D28" s="2">
        <f>+'Outstanding Debt'!BZ15</f>
        <v>175000</v>
      </c>
      <c r="E28" s="101">
        <v>8.0000000000000002E-3</v>
      </c>
      <c r="F28" s="2">
        <f>+'Outstanding Debt'!CA15</f>
        <v>80507</v>
      </c>
      <c r="G28" s="2">
        <f t="shared" si="0"/>
        <v>255507</v>
      </c>
      <c r="H28" s="2"/>
      <c r="I28" s="2">
        <f>+'Outstanding Debt'!CC15</f>
        <v>175000</v>
      </c>
      <c r="J28" s="2">
        <f>+'Outstanding Debt'!CD15</f>
        <v>80507</v>
      </c>
      <c r="L28" s="2">
        <v>0</v>
      </c>
      <c r="M28" s="2">
        <v>0</v>
      </c>
      <c r="N28" s="62"/>
      <c r="O28" s="62"/>
      <c r="Q28" s="2"/>
    </row>
    <row r="29" spans="2:17" x14ac:dyDescent="0.2">
      <c r="B29" s="3">
        <v>2030</v>
      </c>
      <c r="C29" s="38"/>
      <c r="D29" s="2">
        <f>+'Outstanding Debt'!BZ16</f>
        <v>175000</v>
      </c>
      <c r="E29" s="101">
        <v>8.0000000000000002E-3</v>
      </c>
      <c r="F29" s="2">
        <f>+'Outstanding Debt'!CA16</f>
        <v>79107</v>
      </c>
      <c r="G29" s="2">
        <f t="shared" si="0"/>
        <v>254107</v>
      </c>
      <c r="H29" s="2"/>
      <c r="I29" s="2">
        <f>+'Outstanding Debt'!CC16</f>
        <v>175000</v>
      </c>
      <c r="J29" s="2">
        <f>+'Outstanding Debt'!CD16</f>
        <v>79107</v>
      </c>
      <c r="L29" s="2">
        <v>0</v>
      </c>
      <c r="M29" s="2">
        <v>0</v>
      </c>
      <c r="N29" s="62"/>
      <c r="O29" s="62"/>
      <c r="Q29" s="2"/>
    </row>
    <row r="30" spans="2:17" x14ac:dyDescent="0.2">
      <c r="B30" s="3">
        <v>2031</v>
      </c>
      <c r="C30" s="38"/>
      <c r="D30" s="2">
        <f>+'Outstanding Debt'!BZ17</f>
        <v>175000</v>
      </c>
      <c r="E30" s="101">
        <v>8.0000000000000002E-3</v>
      </c>
      <c r="F30" s="2">
        <f>+'Outstanding Debt'!CA17</f>
        <v>77707</v>
      </c>
      <c r="G30" s="2">
        <f t="shared" si="0"/>
        <v>252707</v>
      </c>
      <c r="H30" s="2"/>
      <c r="I30" s="2">
        <f>+'Outstanding Debt'!CC17</f>
        <v>175000</v>
      </c>
      <c r="J30" s="2">
        <f>+'Outstanding Debt'!CD17</f>
        <v>77707</v>
      </c>
      <c r="L30" s="2">
        <v>0</v>
      </c>
      <c r="M30" s="2">
        <v>0</v>
      </c>
      <c r="N30" s="62"/>
      <c r="O30" s="62"/>
      <c r="Q30" s="2"/>
    </row>
    <row r="31" spans="2:17" x14ac:dyDescent="0.2">
      <c r="B31" s="3">
        <v>2032</v>
      </c>
      <c r="C31" s="38"/>
      <c r="D31" s="2">
        <f>+'Outstanding Debt'!BZ18</f>
        <v>180000</v>
      </c>
      <c r="E31" s="101">
        <v>8.0000000000000002E-3</v>
      </c>
      <c r="F31" s="2">
        <f>+'Outstanding Debt'!CA18</f>
        <v>76307</v>
      </c>
      <c r="G31" s="2">
        <f t="shared" si="0"/>
        <v>256307</v>
      </c>
      <c r="H31" s="2"/>
      <c r="I31" s="2">
        <f>+'Outstanding Debt'!CC18</f>
        <v>180000</v>
      </c>
      <c r="J31" s="2">
        <f>+'Outstanding Debt'!CD18</f>
        <v>76307</v>
      </c>
      <c r="L31" s="2">
        <v>0</v>
      </c>
      <c r="M31" s="2">
        <v>0</v>
      </c>
      <c r="N31" s="62"/>
      <c r="O31" s="62"/>
      <c r="Q31" s="2"/>
    </row>
    <row r="32" spans="2:17" x14ac:dyDescent="0.2">
      <c r="B32" s="3">
        <v>2033</v>
      </c>
      <c r="C32" s="38"/>
      <c r="D32" s="2">
        <f>+'Outstanding Debt'!BZ19</f>
        <v>180000</v>
      </c>
      <c r="E32" s="101">
        <v>8.3000000000000001E-3</v>
      </c>
      <c r="F32" s="2">
        <f>+'Outstanding Debt'!CA19</f>
        <v>74867</v>
      </c>
      <c r="G32" s="2">
        <f t="shared" si="0"/>
        <v>254867</v>
      </c>
      <c r="H32" s="2"/>
      <c r="I32" s="2">
        <f>+'Outstanding Debt'!CC19</f>
        <v>180000</v>
      </c>
      <c r="J32" s="2">
        <f>+'Outstanding Debt'!CD19</f>
        <v>74867</v>
      </c>
      <c r="L32" s="2">
        <v>0</v>
      </c>
      <c r="M32" s="2">
        <v>0</v>
      </c>
      <c r="N32" s="62"/>
      <c r="O32" s="62"/>
      <c r="Q32" s="2"/>
    </row>
    <row r="33" spans="2:17" x14ac:dyDescent="0.2">
      <c r="B33" s="3">
        <v>2034</v>
      </c>
      <c r="C33" s="38"/>
      <c r="D33" s="2">
        <f>+'Outstanding Debt'!BZ20</f>
        <v>180000</v>
      </c>
      <c r="E33" s="101">
        <v>1.04E-2</v>
      </c>
      <c r="F33" s="2">
        <f>+'Outstanding Debt'!CA20</f>
        <v>73373</v>
      </c>
      <c r="G33" s="2">
        <f t="shared" si="0"/>
        <v>253373</v>
      </c>
      <c r="H33" s="2"/>
      <c r="I33" s="2">
        <f>+'Outstanding Debt'!CC20</f>
        <v>180000</v>
      </c>
      <c r="J33" s="2">
        <f>+'Outstanding Debt'!CD20</f>
        <v>73373</v>
      </c>
      <c r="L33" s="2">
        <v>0</v>
      </c>
      <c r="M33" s="2">
        <v>0</v>
      </c>
      <c r="N33" s="62"/>
      <c r="O33" s="62"/>
      <c r="Q33" s="2"/>
    </row>
    <row r="34" spans="2:17" x14ac:dyDescent="0.2">
      <c r="B34" s="3">
        <v>2035</v>
      </c>
      <c r="C34" s="38"/>
      <c r="D34" s="2">
        <f>+'Outstanding Debt'!BZ21</f>
        <v>180000</v>
      </c>
      <c r="E34" s="101">
        <v>1.2200000000000001E-2</v>
      </c>
      <c r="F34" s="2">
        <f>+'Outstanding Debt'!CA21</f>
        <v>71501</v>
      </c>
      <c r="G34" s="2">
        <f t="shared" si="0"/>
        <v>251501</v>
      </c>
      <c r="H34" s="2"/>
      <c r="I34" s="2">
        <f>+'Outstanding Debt'!CC21</f>
        <v>180000</v>
      </c>
      <c r="J34" s="2">
        <f>+'Outstanding Debt'!CD21</f>
        <v>71501</v>
      </c>
      <c r="L34" s="2">
        <v>0</v>
      </c>
      <c r="M34" s="2">
        <v>0</v>
      </c>
      <c r="N34" s="62"/>
      <c r="O34" s="62"/>
      <c r="Q34" s="2"/>
    </row>
    <row r="35" spans="2:17" x14ac:dyDescent="0.2">
      <c r="B35" s="3">
        <v>2036</v>
      </c>
      <c r="C35" s="38"/>
      <c r="D35" s="2">
        <f>+'Outstanding Debt'!BZ22</f>
        <v>185000</v>
      </c>
      <c r="E35" s="101">
        <v>1.37E-2</v>
      </c>
      <c r="F35" s="2">
        <f>+'Outstanding Debt'!CA22</f>
        <v>69305</v>
      </c>
      <c r="G35" s="2">
        <f t="shared" si="0"/>
        <v>254305</v>
      </c>
      <c r="H35" s="2"/>
      <c r="I35" s="2">
        <f>+'Outstanding Debt'!CC22</f>
        <v>185000</v>
      </c>
      <c r="J35" s="2">
        <f>+'Outstanding Debt'!CD22</f>
        <v>69305</v>
      </c>
      <c r="L35" s="2">
        <v>0</v>
      </c>
      <c r="M35" s="2">
        <v>0</v>
      </c>
      <c r="N35" s="62"/>
      <c r="O35" s="62"/>
      <c r="Q35" s="2"/>
    </row>
    <row r="36" spans="2:17" x14ac:dyDescent="0.2">
      <c r="B36" s="3">
        <v>2037</v>
      </c>
      <c r="C36" s="38"/>
      <c r="D36" s="2">
        <f>+'Outstanding Debt'!BZ23</f>
        <v>185000</v>
      </c>
      <c r="E36" s="101">
        <v>1.52E-2</v>
      </c>
      <c r="F36" s="2">
        <f>+'Outstanding Debt'!CA23</f>
        <v>66770.5</v>
      </c>
      <c r="G36" s="2">
        <f t="shared" si="0"/>
        <v>251770.5</v>
      </c>
      <c r="H36" s="2"/>
      <c r="I36" s="2">
        <f>+'Outstanding Debt'!CC23</f>
        <v>185000</v>
      </c>
      <c r="J36" s="2">
        <f>+'Outstanding Debt'!CD23</f>
        <v>66770.5</v>
      </c>
      <c r="L36" s="2">
        <v>0</v>
      </c>
      <c r="M36" s="2">
        <v>0</v>
      </c>
      <c r="N36" s="62"/>
      <c r="O36" s="62"/>
      <c r="Q36" s="2"/>
    </row>
    <row r="37" spans="2:17" x14ac:dyDescent="0.2">
      <c r="B37" s="3">
        <v>2038</v>
      </c>
      <c r="C37" s="38"/>
      <c r="D37" s="2">
        <f>+'Outstanding Debt'!BZ24</f>
        <v>190000</v>
      </c>
      <c r="E37" s="101">
        <v>1.6299999999999999E-2</v>
      </c>
      <c r="F37" s="2">
        <f>+'Outstanding Debt'!CA24</f>
        <v>63958.5</v>
      </c>
      <c r="G37" s="2">
        <f t="shared" si="0"/>
        <v>253958.5</v>
      </c>
      <c r="H37" s="2"/>
      <c r="I37" s="2">
        <f>+'Outstanding Debt'!CC24</f>
        <v>190000</v>
      </c>
      <c r="J37" s="2">
        <f>+'Outstanding Debt'!CD24</f>
        <v>63958.5</v>
      </c>
      <c r="L37" s="2">
        <v>0</v>
      </c>
      <c r="M37" s="2">
        <v>0</v>
      </c>
      <c r="N37" s="62"/>
      <c r="O37" s="62"/>
      <c r="Q37" s="2"/>
    </row>
    <row r="38" spans="2:17" x14ac:dyDescent="0.2">
      <c r="B38" s="3">
        <v>2039</v>
      </c>
      <c r="C38" s="38"/>
      <c r="D38" s="2">
        <f>+'Outstanding Debt'!BZ25</f>
        <v>195000</v>
      </c>
      <c r="E38" s="101">
        <v>1.7299999999999999E-2</v>
      </c>
      <c r="F38" s="2">
        <f>+'Outstanding Debt'!CA25</f>
        <v>60861.5</v>
      </c>
      <c r="G38" s="2">
        <f t="shared" si="0"/>
        <v>255861.5</v>
      </c>
      <c r="H38" s="2"/>
      <c r="I38" s="2">
        <f>+'Outstanding Debt'!CC25</f>
        <v>195000</v>
      </c>
      <c r="J38" s="2">
        <f>+'Outstanding Debt'!CD25</f>
        <v>60861.5</v>
      </c>
      <c r="L38" s="2">
        <v>0</v>
      </c>
      <c r="M38" s="2">
        <v>0</v>
      </c>
      <c r="N38" s="62"/>
      <c r="O38" s="62"/>
      <c r="Q38" s="2"/>
    </row>
    <row r="39" spans="2:17" x14ac:dyDescent="0.2">
      <c r="B39" s="3">
        <v>2040</v>
      </c>
      <c r="C39" s="38"/>
      <c r="D39" s="2">
        <f>+'Outstanding Debt'!BZ26</f>
        <v>195000</v>
      </c>
      <c r="E39" s="101">
        <v>1.8200000000000001E-2</v>
      </c>
      <c r="F39" s="2">
        <f>+'Outstanding Debt'!CA26</f>
        <v>57488</v>
      </c>
      <c r="G39" s="2">
        <f t="shared" si="0"/>
        <v>252488</v>
      </c>
      <c r="H39" s="2"/>
      <c r="I39" s="2">
        <f>+'Outstanding Debt'!CC26</f>
        <v>195000</v>
      </c>
      <c r="J39" s="2">
        <f>+'Outstanding Debt'!CD26</f>
        <v>57488</v>
      </c>
      <c r="L39" s="2">
        <v>0</v>
      </c>
      <c r="M39" s="2">
        <v>0</v>
      </c>
      <c r="N39" s="62"/>
      <c r="O39" s="62"/>
      <c r="Q39" s="2"/>
    </row>
    <row r="40" spans="2:17" x14ac:dyDescent="0.2">
      <c r="B40" s="3">
        <v>2041</v>
      </c>
      <c r="C40" s="38"/>
      <c r="D40" s="2">
        <f>+'Outstanding Debt'!BZ27</f>
        <v>200000</v>
      </c>
      <c r="E40" s="101">
        <v>1.9099999999999999E-2</v>
      </c>
      <c r="F40" s="2">
        <f>+'Outstanding Debt'!CA27</f>
        <v>53939</v>
      </c>
      <c r="G40" s="2">
        <f t="shared" si="0"/>
        <v>253939</v>
      </c>
      <c r="H40" s="2"/>
      <c r="I40" s="2">
        <f>+'Outstanding Debt'!CC27</f>
        <v>200000</v>
      </c>
      <c r="J40" s="2">
        <f>+'Outstanding Debt'!CD27</f>
        <v>53939</v>
      </c>
      <c r="L40" s="2">
        <v>0</v>
      </c>
      <c r="M40" s="2">
        <v>0</v>
      </c>
      <c r="N40" s="62"/>
      <c r="O40" s="62"/>
      <c r="Q40" s="2"/>
    </row>
    <row r="41" spans="2:17" x14ac:dyDescent="0.2">
      <c r="B41" s="3">
        <v>2042</v>
      </c>
      <c r="C41" s="38"/>
      <c r="D41" s="2">
        <f>+'Outstanding Debt'!BZ28</f>
        <v>205000</v>
      </c>
      <c r="E41" s="101">
        <v>0.02</v>
      </c>
      <c r="F41" s="2">
        <f>+'Outstanding Debt'!CA28</f>
        <v>50119</v>
      </c>
      <c r="G41" s="2">
        <f t="shared" si="0"/>
        <v>255119</v>
      </c>
      <c r="H41" s="2"/>
      <c r="I41" s="2">
        <f>+'Outstanding Debt'!CC28</f>
        <v>205000</v>
      </c>
      <c r="J41" s="2">
        <f>+'Outstanding Debt'!CD28</f>
        <v>50119</v>
      </c>
      <c r="L41" s="2">
        <v>0</v>
      </c>
      <c r="M41" s="2">
        <v>0</v>
      </c>
      <c r="N41" s="62"/>
      <c r="O41" s="62"/>
      <c r="Q41" s="2"/>
    </row>
    <row r="42" spans="2:17" x14ac:dyDescent="0.2">
      <c r="B42" s="3">
        <v>2043</v>
      </c>
      <c r="C42" s="38"/>
      <c r="D42" s="2">
        <f>+'Outstanding Debt'!BZ29</f>
        <v>210000</v>
      </c>
      <c r="E42" s="101">
        <v>2.07E-2</v>
      </c>
      <c r="F42" s="2">
        <f>+'Outstanding Debt'!CA29</f>
        <v>46019</v>
      </c>
      <c r="G42" s="2">
        <f t="shared" si="0"/>
        <v>256019</v>
      </c>
      <c r="H42" s="2"/>
      <c r="I42" s="2">
        <f>+'Outstanding Debt'!CC29</f>
        <v>210000</v>
      </c>
      <c r="J42" s="2">
        <f>+'Outstanding Debt'!CD29</f>
        <v>46019</v>
      </c>
      <c r="L42" s="2">
        <v>0</v>
      </c>
      <c r="M42" s="2">
        <v>0</v>
      </c>
      <c r="N42" s="62"/>
      <c r="O42" s="62"/>
      <c r="Q42" s="2"/>
    </row>
    <row r="43" spans="2:17" x14ac:dyDescent="0.2">
      <c r="B43" s="3">
        <v>2044</v>
      </c>
      <c r="C43" s="38"/>
      <c r="D43" s="2">
        <f>+'Outstanding Debt'!BZ30</f>
        <v>210000</v>
      </c>
      <c r="E43" s="101">
        <v>2.1299999999999999E-2</v>
      </c>
      <c r="F43" s="2">
        <f>+'Outstanding Debt'!CA30</f>
        <v>41672</v>
      </c>
      <c r="G43" s="2">
        <f t="shared" si="0"/>
        <v>251672</v>
      </c>
      <c r="H43" s="2"/>
      <c r="I43" s="2">
        <f>+'Outstanding Debt'!CC30</f>
        <v>210000</v>
      </c>
      <c r="J43" s="2">
        <f>+'Outstanding Debt'!CD30</f>
        <v>41672</v>
      </c>
      <c r="L43" s="2">
        <v>0</v>
      </c>
      <c r="M43" s="2">
        <v>0</v>
      </c>
      <c r="N43" s="62"/>
      <c r="O43" s="62"/>
      <c r="Q43" s="2"/>
    </row>
    <row r="44" spans="2:17" x14ac:dyDescent="0.2">
      <c r="B44" s="3">
        <v>2045</v>
      </c>
      <c r="C44" s="38"/>
      <c r="D44" s="2">
        <f>+'Outstanding Debt'!BZ31</f>
        <v>215000</v>
      </c>
      <c r="E44" s="101">
        <v>2.1899999999999999E-2</v>
      </c>
      <c r="F44" s="2">
        <f>+'Outstanding Debt'!CA31</f>
        <v>37199</v>
      </c>
      <c r="G44" s="2">
        <f t="shared" si="0"/>
        <v>252199</v>
      </c>
      <c r="H44" s="2"/>
      <c r="I44" s="2">
        <f>+'Outstanding Debt'!CC31</f>
        <v>215000</v>
      </c>
      <c r="J44" s="2">
        <f>+'Outstanding Debt'!CD31</f>
        <v>37199</v>
      </c>
      <c r="L44" s="2">
        <v>0</v>
      </c>
      <c r="M44" s="2">
        <v>0</v>
      </c>
      <c r="N44" s="62"/>
      <c r="O44" s="62"/>
      <c r="Q44" s="2"/>
    </row>
    <row r="45" spans="2:17" x14ac:dyDescent="0.2">
      <c r="B45" s="3">
        <v>2046</v>
      </c>
      <c r="C45" s="38"/>
      <c r="D45" s="2">
        <f>+'Outstanding Debt'!BZ32</f>
        <v>220000</v>
      </c>
      <c r="E45" s="101">
        <v>2.23E-2</v>
      </c>
      <c r="F45" s="2">
        <f>+'Outstanding Debt'!CA32</f>
        <v>32490.5</v>
      </c>
      <c r="G45" s="2">
        <f t="shared" si="0"/>
        <v>252490.5</v>
      </c>
      <c r="H45" s="2"/>
      <c r="I45" s="2">
        <f>+'Outstanding Debt'!CC32</f>
        <v>220000</v>
      </c>
      <c r="J45" s="2">
        <f>+'Outstanding Debt'!CD32</f>
        <v>32490.5</v>
      </c>
      <c r="L45" s="2">
        <v>0</v>
      </c>
      <c r="M45" s="2">
        <v>0</v>
      </c>
      <c r="N45" s="62"/>
      <c r="O45" s="62"/>
      <c r="Q45" s="2"/>
    </row>
    <row r="46" spans="2:17" x14ac:dyDescent="0.2">
      <c r="B46" s="3">
        <v>2047</v>
      </c>
      <c r="C46" s="38"/>
      <c r="D46" s="2">
        <f>+'Outstanding Debt'!BZ33</f>
        <v>225000</v>
      </c>
      <c r="E46" s="101">
        <v>2.2700000000000001E-2</v>
      </c>
      <c r="F46" s="2">
        <f>+'Outstanding Debt'!CA33</f>
        <v>27584.5</v>
      </c>
      <c r="G46" s="2">
        <f t="shared" si="0"/>
        <v>252584.5</v>
      </c>
      <c r="H46" s="2"/>
      <c r="I46" s="2">
        <f>+'Outstanding Debt'!CC33</f>
        <v>225000</v>
      </c>
      <c r="J46" s="2">
        <f>+'Outstanding Debt'!CD33</f>
        <v>27584.5</v>
      </c>
      <c r="L46" s="2">
        <v>0</v>
      </c>
      <c r="M46" s="2">
        <v>0</v>
      </c>
      <c r="N46" s="62"/>
      <c r="O46" s="62"/>
      <c r="Q46" s="2"/>
    </row>
    <row r="47" spans="2:17" x14ac:dyDescent="0.2">
      <c r="B47" s="3">
        <v>2048</v>
      </c>
      <c r="C47" s="38"/>
      <c r="D47" s="2">
        <f>+'Outstanding Debt'!BZ34</f>
        <v>230000</v>
      </c>
      <c r="E47" s="101">
        <v>2.3E-2</v>
      </c>
      <c r="F47" s="2">
        <f>+'Outstanding Debt'!CA34</f>
        <v>22477</v>
      </c>
      <c r="G47" s="2">
        <f t="shared" si="0"/>
        <v>252477</v>
      </c>
      <c r="H47" s="2"/>
      <c r="I47" s="2">
        <f>+'Outstanding Debt'!CC34</f>
        <v>230000</v>
      </c>
      <c r="J47" s="2">
        <f>+'Outstanding Debt'!CD34</f>
        <v>22477</v>
      </c>
      <c r="L47" s="2">
        <v>0</v>
      </c>
      <c r="M47" s="2">
        <v>0</v>
      </c>
      <c r="N47" s="62"/>
      <c r="O47" s="62"/>
      <c r="Q47" s="2"/>
    </row>
    <row r="48" spans="2:17" x14ac:dyDescent="0.2">
      <c r="B48" s="3">
        <v>2049</v>
      </c>
      <c r="C48" s="38"/>
      <c r="D48" s="2">
        <f>+'Outstanding Debt'!BZ35</f>
        <v>235000</v>
      </c>
      <c r="E48" s="101">
        <v>2.3400000000000001E-2</v>
      </c>
      <c r="F48" s="2">
        <f>+'Outstanding Debt'!CA35</f>
        <v>17187</v>
      </c>
      <c r="G48" s="2">
        <f t="shared" si="0"/>
        <v>252187</v>
      </c>
      <c r="H48" s="2"/>
      <c r="I48" s="2">
        <f>+'Outstanding Debt'!CC35</f>
        <v>235000</v>
      </c>
      <c r="J48" s="2">
        <f>+'Outstanding Debt'!CD35</f>
        <v>17187</v>
      </c>
      <c r="L48" s="2">
        <v>0</v>
      </c>
      <c r="M48" s="2">
        <v>0</v>
      </c>
      <c r="N48" s="62"/>
      <c r="O48" s="62"/>
      <c r="Q48" s="2"/>
    </row>
    <row r="49" spans="2:17" x14ac:dyDescent="0.2">
      <c r="B49" s="3">
        <v>2050</v>
      </c>
      <c r="C49" s="38"/>
      <c r="D49" s="2">
        <f>+'Outstanding Debt'!BZ36</f>
        <v>240000</v>
      </c>
      <c r="E49" s="101">
        <v>2.3699999999999999E-2</v>
      </c>
      <c r="F49" s="2">
        <f>+'Outstanding Debt'!CA36</f>
        <v>11688</v>
      </c>
      <c r="G49" s="2">
        <f t="shared" si="0"/>
        <v>251688</v>
      </c>
      <c r="H49" s="2"/>
      <c r="I49" s="2">
        <f>+'Outstanding Debt'!CC36</f>
        <v>240000</v>
      </c>
      <c r="J49" s="2">
        <f>+'Outstanding Debt'!CD36</f>
        <v>11688</v>
      </c>
      <c r="L49" s="2">
        <v>0</v>
      </c>
      <c r="M49" s="2">
        <v>0</v>
      </c>
      <c r="N49" s="62"/>
      <c r="O49" s="62"/>
      <c r="Q49" s="2"/>
    </row>
    <row r="50" spans="2:17" x14ac:dyDescent="0.2">
      <c r="B50" s="3">
        <v>2051</v>
      </c>
      <c r="C50" s="38"/>
      <c r="D50" s="2">
        <f>+'Outstanding Debt'!BZ37</f>
        <v>250000</v>
      </c>
      <c r="E50" s="101">
        <v>2.4E-2</v>
      </c>
      <c r="F50" s="2">
        <f>+'Outstanding Debt'!CA37</f>
        <v>6000</v>
      </c>
      <c r="G50" s="2">
        <f t="shared" si="0"/>
        <v>256000</v>
      </c>
      <c r="H50" s="2"/>
      <c r="I50" s="2">
        <f>+'Outstanding Debt'!CC37</f>
        <v>250000</v>
      </c>
      <c r="J50" s="2">
        <f>+'Outstanding Debt'!CD37</f>
        <v>6000</v>
      </c>
      <c r="L50" s="2">
        <v>0</v>
      </c>
      <c r="M50" s="2">
        <v>0</v>
      </c>
      <c r="N50" s="62"/>
      <c r="O50" s="62"/>
      <c r="Q50" s="2"/>
    </row>
    <row r="51" spans="2:17" hidden="1" x14ac:dyDescent="0.2">
      <c r="B51" s="3">
        <v>2052</v>
      </c>
      <c r="C51" s="38"/>
      <c r="D51" s="2">
        <f>+'Outstanding Debt'!BE38</f>
        <v>0</v>
      </c>
      <c r="E51" s="101"/>
      <c r="F51" s="2">
        <f>+'Outstanding Debt'!BF38</f>
        <v>0</v>
      </c>
      <c r="G51" s="2">
        <f t="shared" si="0"/>
        <v>0</v>
      </c>
      <c r="H51" s="2"/>
      <c r="I51" s="2">
        <f>+'Outstanding Debt'!BH38</f>
        <v>0</v>
      </c>
      <c r="J51" s="2">
        <f>+'Outstanding Debt'!BI38</f>
        <v>0</v>
      </c>
      <c r="L51" s="2">
        <v>0</v>
      </c>
      <c r="M51" s="2">
        <v>0</v>
      </c>
      <c r="N51" s="62"/>
      <c r="O51" s="62"/>
      <c r="Q51" s="2"/>
    </row>
    <row r="52" spans="2:17" hidden="1" x14ac:dyDescent="0.2">
      <c r="B52" s="3">
        <v>2053</v>
      </c>
      <c r="C52" s="38"/>
      <c r="D52" s="2">
        <f>+'Outstanding Debt'!BE39</f>
        <v>0</v>
      </c>
      <c r="E52" s="101"/>
      <c r="F52" s="2">
        <f>+'Outstanding Debt'!BF39</f>
        <v>0</v>
      </c>
      <c r="G52" s="2">
        <f t="shared" si="0"/>
        <v>0</v>
      </c>
      <c r="H52" s="2"/>
      <c r="I52" s="2">
        <f>+'Outstanding Debt'!BH39</f>
        <v>0</v>
      </c>
      <c r="J52" s="2">
        <f>+'Outstanding Debt'!BI39</f>
        <v>0</v>
      </c>
      <c r="L52" s="2">
        <v>0</v>
      </c>
      <c r="M52" s="2">
        <v>0</v>
      </c>
      <c r="N52" s="62"/>
      <c r="O52" s="62"/>
      <c r="Q52" s="2"/>
    </row>
    <row r="53" spans="2:17" hidden="1" x14ac:dyDescent="0.2">
      <c r="B53" s="3">
        <v>2054</v>
      </c>
      <c r="C53" s="38"/>
      <c r="D53" s="2">
        <f>+'Outstanding Debt'!BE40</f>
        <v>0</v>
      </c>
      <c r="E53" s="101"/>
      <c r="F53" s="2">
        <f>+'Outstanding Debt'!BF40</f>
        <v>0</v>
      </c>
      <c r="G53" s="2">
        <f t="shared" si="0"/>
        <v>0</v>
      </c>
      <c r="H53" s="2"/>
      <c r="I53" s="2">
        <f>+'Outstanding Debt'!BH40</f>
        <v>0</v>
      </c>
      <c r="J53" s="2">
        <f>+'Outstanding Debt'!BI40</f>
        <v>0</v>
      </c>
      <c r="L53" s="2">
        <v>0</v>
      </c>
      <c r="M53" s="2">
        <v>0</v>
      </c>
      <c r="N53" s="62"/>
      <c r="O53" s="62"/>
      <c r="Q53" s="2"/>
    </row>
    <row r="54" spans="2:17" hidden="1" x14ac:dyDescent="0.2">
      <c r="B54" s="3">
        <v>2055</v>
      </c>
      <c r="C54" s="38"/>
      <c r="D54" s="2">
        <f>+'Outstanding Debt'!BE41</f>
        <v>0</v>
      </c>
      <c r="E54" s="101"/>
      <c r="F54" s="2">
        <f>+'Outstanding Debt'!BF41</f>
        <v>0</v>
      </c>
      <c r="G54" s="2">
        <f t="shared" si="0"/>
        <v>0</v>
      </c>
      <c r="H54" s="2"/>
      <c r="I54" s="2">
        <f>+'Outstanding Debt'!BH41</f>
        <v>0</v>
      </c>
      <c r="J54" s="2">
        <f>+'Outstanding Debt'!BI41</f>
        <v>0</v>
      </c>
      <c r="L54" s="2">
        <v>0</v>
      </c>
      <c r="M54" s="2">
        <v>0</v>
      </c>
      <c r="N54" s="62"/>
      <c r="O54" s="62"/>
      <c r="Q54" s="2"/>
    </row>
    <row r="55" spans="2:17" hidden="1" x14ac:dyDescent="0.2">
      <c r="B55" s="3">
        <v>2056</v>
      </c>
      <c r="C55" s="38"/>
      <c r="D55" s="2">
        <f>+'Outstanding Debt'!BE42</f>
        <v>0</v>
      </c>
      <c r="E55" s="101"/>
      <c r="F55" s="2">
        <f>+'Outstanding Debt'!BF42</f>
        <v>0</v>
      </c>
      <c r="G55" s="2">
        <f t="shared" si="0"/>
        <v>0</v>
      </c>
      <c r="H55" s="2"/>
      <c r="I55" s="2">
        <f>+'Outstanding Debt'!BH42</f>
        <v>0</v>
      </c>
      <c r="J55" s="2">
        <f>+'Outstanding Debt'!BI42</f>
        <v>0</v>
      </c>
      <c r="L55" s="2">
        <v>0</v>
      </c>
      <c r="M55" s="2">
        <v>0</v>
      </c>
      <c r="N55" s="62"/>
      <c r="O55" s="62"/>
      <c r="Q55" s="2"/>
    </row>
    <row r="56" spans="2:17" hidden="1" x14ac:dyDescent="0.2">
      <c r="B56" s="3">
        <v>2057</v>
      </c>
      <c r="C56" s="38"/>
      <c r="D56" s="2">
        <f>+'Outstanding Debt'!BE43</f>
        <v>0</v>
      </c>
      <c r="E56" s="101"/>
      <c r="F56" s="2">
        <f>+'Outstanding Debt'!BF43</f>
        <v>0</v>
      </c>
      <c r="G56" s="2">
        <f t="shared" si="0"/>
        <v>0</v>
      </c>
      <c r="H56" s="2"/>
      <c r="I56" s="2">
        <f>+'Outstanding Debt'!BH43</f>
        <v>0</v>
      </c>
      <c r="J56" s="2">
        <f>+'Outstanding Debt'!BI43</f>
        <v>0</v>
      </c>
      <c r="L56" s="2">
        <v>0</v>
      </c>
      <c r="M56" s="2">
        <v>0</v>
      </c>
      <c r="N56" s="62"/>
      <c r="O56" s="62"/>
      <c r="Q56" s="2"/>
    </row>
    <row r="57" spans="2:17" ht="13.5" thickBot="1" x14ac:dyDescent="0.25">
      <c r="B57" s="19" t="s">
        <v>8</v>
      </c>
      <c r="C57" s="19"/>
      <c r="D57" s="45">
        <f>SUM(D20:D56)</f>
        <v>5315000</v>
      </c>
      <c r="E57" s="45"/>
      <c r="F57" s="45">
        <f>SUM(F20:F56)</f>
        <v>1533755.5</v>
      </c>
      <c r="G57" s="45">
        <f>SUM(G20:G56)</f>
        <v>6848755.5</v>
      </c>
      <c r="H57" s="45"/>
      <c r="I57" s="45">
        <f>SUM(I20:I56)</f>
        <v>5315000</v>
      </c>
      <c r="J57" s="45">
        <f>SUM(J20:J56)</f>
        <v>1533755.5</v>
      </c>
      <c r="K57" s="9"/>
      <c r="L57" s="45">
        <f>SUM(L20:L56)</f>
        <v>0</v>
      </c>
      <c r="M57" s="45">
        <f>SUM(M20:M56)</f>
        <v>0</v>
      </c>
      <c r="Q57" s="62"/>
    </row>
    <row r="58" spans="2:17" ht="13.5" thickTop="1" x14ac:dyDescent="0.2"/>
    <row r="59" spans="2:17" x14ac:dyDescent="0.2">
      <c r="B59" s="7"/>
    </row>
    <row r="60" spans="2:17" x14ac:dyDescent="0.2">
      <c r="B60" s="7"/>
    </row>
    <row r="61" spans="2:17" x14ac:dyDescent="0.2">
      <c r="B61" s="7"/>
    </row>
  </sheetData>
  <mergeCells count="6">
    <mergeCell ref="B5:M5"/>
    <mergeCell ref="B6:M6"/>
    <mergeCell ref="B7:M7"/>
    <mergeCell ref="D18:G18"/>
    <mergeCell ref="I18:J18"/>
    <mergeCell ref="L18:M18"/>
  </mergeCells>
  <printOptions horizontalCentered="1"/>
  <pageMargins left="0.25" right="0.25" top="0.75" bottom="0.75" header="0.3" footer="0.3"/>
  <pageSetup scale="90" orientation="landscape" r:id="rId1"/>
  <headerFooter>
    <oddFooter>&amp;L&amp;8&amp;D&amp;Z&amp;F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99B59-320C-4DFA-9598-87E1802EA0BD}">
  <sheetPr>
    <tabColor rgb="FF00B0F0"/>
    <pageSetUpPr fitToPage="1"/>
  </sheetPr>
  <dimension ref="B5:Q61"/>
  <sheetViews>
    <sheetView topLeftCell="A28" zoomScaleNormal="100" workbookViewId="0">
      <selection activeCell="J17" sqref="J17"/>
    </sheetView>
  </sheetViews>
  <sheetFormatPr defaultColWidth="8.85546875" defaultRowHeight="12.75" x14ac:dyDescent="0.2"/>
  <cols>
    <col min="1" max="2" width="8.85546875" style="1"/>
    <col min="3" max="3" width="0.85546875" style="1" customWidth="1"/>
    <col min="4" max="4" width="13.42578125" style="1" customWidth="1"/>
    <col min="5" max="5" width="8.85546875" style="1" customWidth="1"/>
    <col min="6" max="7" width="13.42578125" style="1" customWidth="1"/>
    <col min="8" max="8" width="2.42578125" style="1" customWidth="1"/>
    <col min="9" max="10" width="13.42578125" style="1" customWidth="1"/>
    <col min="11" max="11" width="2.42578125" style="1" customWidth="1"/>
    <col min="12" max="13" width="13.42578125" style="1" customWidth="1"/>
    <col min="14" max="14" width="11.42578125" style="1" customWidth="1"/>
    <col min="15" max="15" width="13.5703125" style="1" customWidth="1"/>
    <col min="16" max="16" width="8.85546875" style="1"/>
    <col min="17" max="17" width="13.85546875" style="1" customWidth="1"/>
    <col min="18" max="16384" width="8.85546875" style="1"/>
  </cols>
  <sheetData>
    <row r="5" spans="2:13" ht="15.75" x14ac:dyDescent="0.25">
      <c r="B5" s="182" t="s">
        <v>6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2:13" s="100" customFormat="1" ht="15" x14ac:dyDescent="0.25">
      <c r="B6" s="187" t="s">
        <v>166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</row>
    <row r="7" spans="2:13" x14ac:dyDescent="0.2">
      <c r="B7" s="183" t="s">
        <v>261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spans="2:13" x14ac:dyDescent="0.2">
      <c r="B8" s="1" t="s">
        <v>160</v>
      </c>
    </row>
    <row r="10" spans="2:13" x14ac:dyDescent="0.2">
      <c r="D10" s="1" t="s">
        <v>167</v>
      </c>
      <c r="F10" s="31">
        <v>13427000</v>
      </c>
    </row>
    <row r="11" spans="2:13" x14ac:dyDescent="0.2">
      <c r="D11" s="1" t="s">
        <v>25</v>
      </c>
      <c r="F11" s="47">
        <v>44958</v>
      </c>
    </row>
    <row r="12" spans="2:13" x14ac:dyDescent="0.2">
      <c r="D12" s="1" t="s">
        <v>168</v>
      </c>
      <c r="F12" s="47">
        <v>44980</v>
      </c>
    </row>
    <row r="13" spans="2:13" x14ac:dyDescent="0.2">
      <c r="D13" s="1" t="s">
        <v>169</v>
      </c>
      <c r="F13" s="71">
        <v>42614</v>
      </c>
    </row>
    <row r="14" spans="2:13" x14ac:dyDescent="0.2">
      <c r="D14" s="1" t="s">
        <v>170</v>
      </c>
      <c r="F14" s="72" t="s">
        <v>156</v>
      </c>
    </row>
    <row r="15" spans="2:13" x14ac:dyDescent="0.2">
      <c r="D15" s="1" t="s">
        <v>157</v>
      </c>
      <c r="F15" s="72">
        <v>48823</v>
      </c>
    </row>
    <row r="16" spans="2:13" x14ac:dyDescent="0.2">
      <c r="D16" s="1" t="s">
        <v>171</v>
      </c>
      <c r="F16" s="48" t="s">
        <v>173</v>
      </c>
      <c r="I16" s="34"/>
    </row>
    <row r="17" spans="2:17" x14ac:dyDescent="0.2">
      <c r="B17" s="40"/>
      <c r="C17" s="40"/>
      <c r="D17" s="110" t="s">
        <v>184</v>
      </c>
      <c r="E17" s="110"/>
      <c r="F17" s="110" t="s">
        <v>247</v>
      </c>
      <c r="G17" s="110" t="s">
        <v>248</v>
      </c>
      <c r="H17" s="40"/>
      <c r="I17" s="40"/>
      <c r="J17" s="40"/>
      <c r="K17" s="40"/>
      <c r="L17" s="40"/>
      <c r="M17" s="40"/>
    </row>
    <row r="18" spans="2:17" x14ac:dyDescent="0.2">
      <c r="B18" s="41" t="s">
        <v>0</v>
      </c>
      <c r="C18" s="41"/>
      <c r="D18" s="183" t="s">
        <v>8</v>
      </c>
      <c r="E18" s="183"/>
      <c r="F18" s="183"/>
      <c r="G18" s="183"/>
      <c r="H18" s="41"/>
      <c r="I18" s="183" t="s">
        <v>117</v>
      </c>
      <c r="J18" s="183"/>
      <c r="L18" s="183" t="s">
        <v>52</v>
      </c>
      <c r="M18" s="183"/>
    </row>
    <row r="19" spans="2:17" x14ac:dyDescent="0.2">
      <c r="B19" s="42">
        <v>41912</v>
      </c>
      <c r="C19" s="42"/>
      <c r="D19" s="43" t="s">
        <v>5</v>
      </c>
      <c r="E19" s="43" t="s">
        <v>172</v>
      </c>
      <c r="F19" s="43" t="s">
        <v>4</v>
      </c>
      <c r="G19" s="43" t="s">
        <v>8</v>
      </c>
      <c r="H19" s="43"/>
      <c r="I19" s="43" t="s">
        <v>5</v>
      </c>
      <c r="J19" s="43" t="s">
        <v>4</v>
      </c>
      <c r="L19" s="43" t="s">
        <v>5</v>
      </c>
      <c r="M19" s="43" t="s">
        <v>4</v>
      </c>
    </row>
    <row r="20" spans="2:17" hidden="1" x14ac:dyDescent="0.2">
      <c r="B20" s="3">
        <v>2021</v>
      </c>
      <c r="C20" s="38"/>
      <c r="D20" s="31"/>
      <c r="E20" s="101"/>
      <c r="F20" s="31"/>
      <c r="G20" s="31"/>
      <c r="H20" s="2"/>
      <c r="I20" s="31"/>
      <c r="J20" s="31"/>
      <c r="L20" s="31">
        <v>0</v>
      </c>
      <c r="M20" s="31">
        <v>0</v>
      </c>
      <c r="N20" s="62"/>
      <c r="O20" s="62"/>
      <c r="Q20" s="2"/>
    </row>
    <row r="21" spans="2:17" hidden="1" x14ac:dyDescent="0.2">
      <c r="B21" s="3">
        <v>2022</v>
      </c>
      <c r="C21" s="38"/>
      <c r="D21" s="31"/>
      <c r="E21" s="101"/>
      <c r="F21" s="31"/>
      <c r="G21" s="31"/>
      <c r="H21" s="2"/>
      <c r="I21" s="31"/>
      <c r="J21" s="31"/>
      <c r="L21" s="31"/>
      <c r="M21" s="31"/>
      <c r="N21" s="62"/>
      <c r="O21" s="62"/>
      <c r="Q21" s="2"/>
    </row>
    <row r="22" spans="2:17" hidden="1" x14ac:dyDescent="0.2">
      <c r="B22" s="3">
        <v>2023</v>
      </c>
      <c r="C22" s="38"/>
      <c r="D22" s="31"/>
      <c r="E22" s="101"/>
      <c r="F22" s="31"/>
      <c r="G22" s="31"/>
      <c r="H22" s="2"/>
      <c r="I22" s="31"/>
      <c r="J22" s="31"/>
      <c r="L22" s="31"/>
      <c r="M22" s="31"/>
      <c r="N22" s="62"/>
      <c r="O22" s="62"/>
      <c r="Q22" s="2"/>
    </row>
    <row r="23" spans="2:17" hidden="1" x14ac:dyDescent="0.2">
      <c r="B23" s="3">
        <v>2024</v>
      </c>
      <c r="C23" s="38"/>
      <c r="D23" s="2"/>
      <c r="E23" s="101"/>
      <c r="F23" s="2"/>
      <c r="G23" s="2"/>
      <c r="H23" s="2"/>
      <c r="I23" s="2"/>
      <c r="J23" s="2"/>
      <c r="L23" s="2"/>
      <c r="M23" s="2"/>
      <c r="N23" s="62"/>
      <c r="O23" s="62"/>
      <c r="Q23" s="2"/>
    </row>
    <row r="24" spans="2:17" x14ac:dyDescent="0.2">
      <c r="B24" s="3">
        <v>2025</v>
      </c>
      <c r="C24" s="38"/>
      <c r="D24" s="31">
        <f>+'Outstanding Debt'!CG11</f>
        <v>362000</v>
      </c>
      <c r="E24" s="101">
        <v>1.17E-2</v>
      </c>
      <c r="F24" s="31">
        <f>+'Outstanding Debt'!CH11</f>
        <v>306733.09999999998</v>
      </c>
      <c r="G24" s="31">
        <f t="shared" ref="G24:G56" si="0">+F24+D24</f>
        <v>668733.1</v>
      </c>
      <c r="H24" s="31"/>
      <c r="I24" s="31">
        <f>+'Outstanding Debt'!CJ11</f>
        <v>362000</v>
      </c>
      <c r="J24" s="31">
        <f>+'Outstanding Debt'!CK11</f>
        <v>306733.09999999998</v>
      </c>
      <c r="K24" s="31"/>
      <c r="L24" s="31">
        <v>0</v>
      </c>
      <c r="M24" s="31">
        <v>0</v>
      </c>
      <c r="N24" s="62"/>
      <c r="O24" s="62"/>
      <c r="Q24" s="2"/>
    </row>
    <row r="25" spans="2:17" x14ac:dyDescent="0.2">
      <c r="B25" s="3">
        <v>2026</v>
      </c>
      <c r="C25" s="38"/>
      <c r="D25" s="2">
        <f>+'Outstanding Debt'!CG12</f>
        <v>366000</v>
      </c>
      <c r="E25" s="101">
        <v>1.11E-2</v>
      </c>
      <c r="F25" s="2">
        <f>+'Outstanding Debt'!CH12</f>
        <v>302497.7</v>
      </c>
      <c r="G25" s="2">
        <f t="shared" si="0"/>
        <v>668497.69999999995</v>
      </c>
      <c r="H25" s="2"/>
      <c r="I25" s="2">
        <f>+'Outstanding Debt'!CJ12</f>
        <v>366000</v>
      </c>
      <c r="J25" s="2">
        <f>+'Outstanding Debt'!CK12</f>
        <v>302497.7</v>
      </c>
      <c r="L25" s="2">
        <v>0</v>
      </c>
      <c r="M25" s="2">
        <v>0</v>
      </c>
      <c r="N25" s="62"/>
      <c r="O25" s="62"/>
      <c r="Q25" s="2"/>
    </row>
    <row r="26" spans="2:17" x14ac:dyDescent="0.2">
      <c r="B26" s="3">
        <v>2027</v>
      </c>
      <c r="C26" s="38"/>
      <c r="D26" s="2">
        <f>+'Outstanding Debt'!CG13</f>
        <v>370000</v>
      </c>
      <c r="E26" s="101">
        <v>1.11E-2</v>
      </c>
      <c r="F26" s="2">
        <f>+'Outstanding Debt'!CH13</f>
        <v>298435.09999999998</v>
      </c>
      <c r="G26" s="2">
        <f t="shared" si="0"/>
        <v>668435.1</v>
      </c>
      <c r="H26" s="2"/>
      <c r="I26" s="2">
        <f>+'Outstanding Debt'!CJ13</f>
        <v>370000</v>
      </c>
      <c r="J26" s="2">
        <f>+'Outstanding Debt'!CK13</f>
        <v>298435.09999999998</v>
      </c>
      <c r="L26" s="2">
        <v>0</v>
      </c>
      <c r="M26" s="2">
        <v>0</v>
      </c>
      <c r="N26" s="62"/>
      <c r="O26" s="62"/>
      <c r="Q26" s="2"/>
    </row>
    <row r="27" spans="2:17" x14ac:dyDescent="0.2">
      <c r="B27" s="3">
        <v>2028</v>
      </c>
      <c r="C27" s="38"/>
      <c r="D27" s="2">
        <f>+'Outstanding Debt'!CG14</f>
        <v>374000</v>
      </c>
      <c r="E27" s="101">
        <v>1.12E-2</v>
      </c>
      <c r="F27" s="2">
        <f>+'Outstanding Debt'!CH14</f>
        <v>294328.09999999998</v>
      </c>
      <c r="G27" s="2">
        <f t="shared" si="0"/>
        <v>668328.1</v>
      </c>
      <c r="H27" s="2"/>
      <c r="I27" s="2">
        <f>+'Outstanding Debt'!CJ14</f>
        <v>374000</v>
      </c>
      <c r="J27" s="2">
        <f>+'Outstanding Debt'!CK14</f>
        <v>294328.09999999998</v>
      </c>
      <c r="L27" s="2">
        <v>0</v>
      </c>
      <c r="M27" s="2">
        <v>0</v>
      </c>
      <c r="N27" s="62"/>
      <c r="O27" s="62"/>
      <c r="Q27" s="2"/>
    </row>
    <row r="28" spans="2:17" x14ac:dyDescent="0.2">
      <c r="B28" s="3">
        <v>2029</v>
      </c>
      <c r="C28" s="38"/>
      <c r="D28" s="2">
        <f>+'Outstanding Debt'!CG15</f>
        <v>379000</v>
      </c>
      <c r="E28" s="101">
        <v>1.21E-2</v>
      </c>
      <c r="F28" s="2">
        <f>+'Outstanding Debt'!CH15</f>
        <v>290139.3</v>
      </c>
      <c r="G28" s="2">
        <f t="shared" si="0"/>
        <v>669139.30000000005</v>
      </c>
      <c r="H28" s="2"/>
      <c r="I28" s="2">
        <f>+'Outstanding Debt'!CJ15</f>
        <v>379000</v>
      </c>
      <c r="J28" s="2">
        <f>+'Outstanding Debt'!CK15</f>
        <v>290139.3</v>
      </c>
      <c r="L28" s="2">
        <v>0</v>
      </c>
      <c r="M28" s="2">
        <v>0</v>
      </c>
      <c r="N28" s="62"/>
      <c r="O28" s="62"/>
      <c r="Q28" s="2"/>
    </row>
    <row r="29" spans="2:17" x14ac:dyDescent="0.2">
      <c r="B29" s="3">
        <v>2030</v>
      </c>
      <c r="C29" s="38"/>
      <c r="D29" s="2">
        <f>+'Outstanding Debt'!CG16</f>
        <v>383000</v>
      </c>
      <c r="E29" s="101">
        <v>1.2500000000000001E-2</v>
      </c>
      <c r="F29" s="2">
        <f>+'Outstanding Debt'!CH16</f>
        <v>285553.40000000002</v>
      </c>
      <c r="G29" s="2">
        <f t="shared" si="0"/>
        <v>668553.4</v>
      </c>
      <c r="H29" s="2"/>
      <c r="I29" s="2">
        <f>+'Outstanding Debt'!CJ16</f>
        <v>383000</v>
      </c>
      <c r="J29" s="2">
        <f>+'Outstanding Debt'!CK16</f>
        <v>285553.40000000002</v>
      </c>
      <c r="L29" s="2">
        <v>0</v>
      </c>
      <c r="M29" s="2">
        <v>0</v>
      </c>
      <c r="N29" s="62"/>
      <c r="O29" s="62"/>
      <c r="Q29" s="2"/>
    </row>
    <row r="30" spans="2:17" x14ac:dyDescent="0.2">
      <c r="B30" s="3">
        <v>2031</v>
      </c>
      <c r="C30" s="38"/>
      <c r="D30" s="2">
        <f>+'Outstanding Debt'!CG17</f>
        <v>388000</v>
      </c>
      <c r="E30" s="101">
        <v>1.26E-2</v>
      </c>
      <c r="F30" s="2">
        <f>+'Outstanding Debt'!CH17</f>
        <v>280765.90000000002</v>
      </c>
      <c r="G30" s="2">
        <f t="shared" si="0"/>
        <v>668765.9</v>
      </c>
      <c r="H30" s="2"/>
      <c r="I30" s="2">
        <f>+'Outstanding Debt'!CJ17</f>
        <v>388000</v>
      </c>
      <c r="J30" s="2">
        <f>+'Outstanding Debt'!CK17</f>
        <v>280765.90000000002</v>
      </c>
      <c r="L30" s="2">
        <v>0</v>
      </c>
      <c r="M30" s="2">
        <v>0</v>
      </c>
      <c r="N30" s="62"/>
      <c r="O30" s="62"/>
      <c r="Q30" s="2"/>
    </row>
    <row r="31" spans="2:17" x14ac:dyDescent="0.2">
      <c r="B31" s="3">
        <v>2032</v>
      </c>
      <c r="C31" s="38"/>
      <c r="D31" s="2">
        <f>+'Outstanding Debt'!CG18</f>
        <v>393000</v>
      </c>
      <c r="E31" s="101">
        <v>1.3599999999999999E-2</v>
      </c>
      <c r="F31" s="2">
        <f>+'Outstanding Debt'!CH18</f>
        <v>275877.09999999998</v>
      </c>
      <c r="G31" s="2">
        <f t="shared" si="0"/>
        <v>668877.1</v>
      </c>
      <c r="H31" s="2"/>
      <c r="I31" s="2">
        <f>+'Outstanding Debt'!CJ18</f>
        <v>393000</v>
      </c>
      <c r="J31" s="2">
        <f>+'Outstanding Debt'!CK18</f>
        <v>275877.09999999998</v>
      </c>
      <c r="L31" s="2">
        <v>0</v>
      </c>
      <c r="M31" s="2">
        <v>0</v>
      </c>
      <c r="N31" s="62"/>
      <c r="O31" s="62"/>
      <c r="Q31" s="2"/>
    </row>
    <row r="32" spans="2:17" x14ac:dyDescent="0.2">
      <c r="B32" s="3">
        <v>2033</v>
      </c>
      <c r="C32" s="38"/>
      <c r="D32" s="2">
        <f>+'Outstanding Debt'!CG19</f>
        <v>398000</v>
      </c>
      <c r="E32" s="101">
        <v>1.3899999999999999E-2</v>
      </c>
      <c r="F32" s="2">
        <f>+'Outstanding Debt'!CH19</f>
        <v>270532.3</v>
      </c>
      <c r="G32" s="2">
        <f t="shared" si="0"/>
        <v>668532.30000000005</v>
      </c>
      <c r="H32" s="2"/>
      <c r="I32" s="2">
        <f>+'Outstanding Debt'!CJ19</f>
        <v>398000</v>
      </c>
      <c r="J32" s="2">
        <f>+'Outstanding Debt'!CK19</f>
        <v>270532.3</v>
      </c>
      <c r="L32" s="2">
        <v>0</v>
      </c>
      <c r="M32" s="2">
        <v>0</v>
      </c>
      <c r="N32" s="62"/>
      <c r="O32" s="62"/>
      <c r="Q32" s="2"/>
    </row>
    <row r="33" spans="2:17" x14ac:dyDescent="0.2">
      <c r="B33" s="3">
        <v>2034</v>
      </c>
      <c r="C33" s="38"/>
      <c r="D33" s="2">
        <f>+'Outstanding Debt'!CG20</f>
        <v>404000</v>
      </c>
      <c r="E33" s="101">
        <v>1.6799999999999999E-2</v>
      </c>
      <c r="F33" s="2">
        <f>+'Outstanding Debt'!CH20</f>
        <v>265000.09999999998</v>
      </c>
      <c r="G33" s="2">
        <f t="shared" si="0"/>
        <v>669000.1</v>
      </c>
      <c r="H33" s="2"/>
      <c r="I33" s="2">
        <f>+'Outstanding Debt'!CJ20</f>
        <v>404000</v>
      </c>
      <c r="J33" s="2">
        <f>+'Outstanding Debt'!CK20</f>
        <v>265000.09999999998</v>
      </c>
      <c r="L33" s="2">
        <v>0</v>
      </c>
      <c r="M33" s="2">
        <v>0</v>
      </c>
      <c r="N33" s="62"/>
      <c r="O33" s="62"/>
      <c r="Q33" s="2"/>
    </row>
    <row r="34" spans="2:17" x14ac:dyDescent="0.2">
      <c r="B34" s="3">
        <v>2035</v>
      </c>
      <c r="C34" s="38"/>
      <c r="D34" s="2">
        <f>+'Outstanding Debt'!CG21</f>
        <v>410000</v>
      </c>
      <c r="E34" s="101">
        <v>1.9300000000000001E-2</v>
      </c>
      <c r="F34" s="2">
        <f>+'Outstanding Debt'!CH21</f>
        <v>258212.9</v>
      </c>
      <c r="G34" s="2">
        <f t="shared" si="0"/>
        <v>668212.9</v>
      </c>
      <c r="H34" s="2"/>
      <c r="I34" s="2">
        <f>+'Outstanding Debt'!CJ21</f>
        <v>410000</v>
      </c>
      <c r="J34" s="2">
        <f>+'Outstanding Debt'!CK21</f>
        <v>258212.9</v>
      </c>
      <c r="L34" s="2">
        <v>0</v>
      </c>
      <c r="M34" s="2">
        <v>0</v>
      </c>
      <c r="N34" s="62"/>
      <c r="O34" s="62"/>
      <c r="Q34" s="2"/>
    </row>
    <row r="35" spans="2:17" x14ac:dyDescent="0.2">
      <c r="B35" s="3">
        <v>2036</v>
      </c>
      <c r="C35" s="38"/>
      <c r="D35" s="2">
        <f>+'Outstanding Debt'!CG22</f>
        <v>418000</v>
      </c>
      <c r="E35" s="101">
        <v>2.1999999999999999E-2</v>
      </c>
      <c r="F35" s="2">
        <f>+'Outstanding Debt'!CH22</f>
        <v>250299.9</v>
      </c>
      <c r="G35" s="2">
        <f t="shared" si="0"/>
        <v>668299.9</v>
      </c>
      <c r="H35" s="2"/>
      <c r="I35" s="2">
        <f>+'Outstanding Debt'!CJ22</f>
        <v>418000</v>
      </c>
      <c r="J35" s="2">
        <f>+'Outstanding Debt'!CK22</f>
        <v>250299.9</v>
      </c>
      <c r="L35" s="2">
        <v>0</v>
      </c>
      <c r="M35" s="2">
        <v>0</v>
      </c>
      <c r="N35" s="62"/>
      <c r="O35" s="62"/>
      <c r="Q35" s="2"/>
    </row>
    <row r="36" spans="2:17" x14ac:dyDescent="0.2">
      <c r="B36" s="3">
        <v>2037</v>
      </c>
      <c r="C36" s="38"/>
      <c r="D36" s="2">
        <f>+'Outstanding Debt'!CG23</f>
        <v>428000</v>
      </c>
      <c r="E36" s="101">
        <v>2.3599999999999999E-2</v>
      </c>
      <c r="F36" s="2">
        <f>+'Outstanding Debt'!CH23</f>
        <v>241103.9</v>
      </c>
      <c r="G36" s="2">
        <f t="shared" si="0"/>
        <v>669103.9</v>
      </c>
      <c r="H36" s="2"/>
      <c r="I36" s="2">
        <f>+'Outstanding Debt'!CJ23</f>
        <v>428000</v>
      </c>
      <c r="J36" s="2">
        <f>+'Outstanding Debt'!CK23</f>
        <v>241103.9</v>
      </c>
      <c r="L36" s="2">
        <v>0</v>
      </c>
      <c r="M36" s="2">
        <v>0</v>
      </c>
      <c r="N36" s="62"/>
      <c r="O36" s="62"/>
      <c r="Q36" s="2"/>
    </row>
    <row r="37" spans="2:17" x14ac:dyDescent="0.2">
      <c r="B37" s="3">
        <v>2038</v>
      </c>
      <c r="C37" s="38"/>
      <c r="D37" s="2">
        <f>+'Outstanding Debt'!CG24</f>
        <v>438000</v>
      </c>
      <c r="E37" s="101">
        <v>2.4899999999999999E-2</v>
      </c>
      <c r="F37" s="2">
        <f>+'Outstanding Debt'!CH24</f>
        <v>231003.1</v>
      </c>
      <c r="G37" s="2">
        <f t="shared" si="0"/>
        <v>669003.1</v>
      </c>
      <c r="H37" s="2"/>
      <c r="I37" s="2">
        <f>+'Outstanding Debt'!CJ24</f>
        <v>438000</v>
      </c>
      <c r="J37" s="2">
        <f>+'Outstanding Debt'!CK24</f>
        <v>231003.1</v>
      </c>
      <c r="L37" s="2">
        <v>0</v>
      </c>
      <c r="M37" s="2">
        <v>0</v>
      </c>
      <c r="N37" s="62"/>
      <c r="O37" s="62"/>
      <c r="Q37" s="2"/>
    </row>
    <row r="38" spans="2:17" x14ac:dyDescent="0.2">
      <c r="B38" s="3">
        <v>2039</v>
      </c>
      <c r="C38" s="38"/>
      <c r="D38" s="2">
        <f>+'Outstanding Debt'!CG25</f>
        <v>449000</v>
      </c>
      <c r="E38" s="101">
        <v>2.5700000000000001E-2</v>
      </c>
      <c r="F38" s="2">
        <f>+'Outstanding Debt'!CH25</f>
        <v>220096.9</v>
      </c>
      <c r="G38" s="2">
        <f t="shared" si="0"/>
        <v>669096.9</v>
      </c>
      <c r="H38" s="2"/>
      <c r="I38" s="2">
        <f>+'Outstanding Debt'!CJ25</f>
        <v>449000</v>
      </c>
      <c r="J38" s="2">
        <f>+'Outstanding Debt'!CK25</f>
        <v>220096.9</v>
      </c>
      <c r="L38" s="2">
        <v>0</v>
      </c>
      <c r="M38" s="2">
        <v>0</v>
      </c>
      <c r="N38" s="62"/>
      <c r="O38" s="62"/>
      <c r="Q38" s="2"/>
    </row>
    <row r="39" spans="2:17" x14ac:dyDescent="0.2">
      <c r="B39" s="3">
        <v>2040</v>
      </c>
      <c r="C39" s="38"/>
      <c r="D39" s="2">
        <f>+'Outstanding Debt'!CG26</f>
        <v>460000</v>
      </c>
      <c r="E39" s="101">
        <v>2.64E-2</v>
      </c>
      <c r="F39" s="2">
        <f>+'Outstanding Debt'!CH26</f>
        <v>208557.6</v>
      </c>
      <c r="G39" s="2">
        <f t="shared" si="0"/>
        <v>668557.6</v>
      </c>
      <c r="H39" s="2"/>
      <c r="I39" s="2">
        <f>+'Outstanding Debt'!CJ26</f>
        <v>460000</v>
      </c>
      <c r="J39" s="2">
        <f>+'Outstanding Debt'!CK26</f>
        <v>208557.6</v>
      </c>
      <c r="L39" s="2">
        <v>0</v>
      </c>
      <c r="M39" s="2">
        <v>0</v>
      </c>
      <c r="N39" s="62"/>
      <c r="O39" s="62"/>
      <c r="Q39" s="2"/>
    </row>
    <row r="40" spans="2:17" x14ac:dyDescent="0.2">
      <c r="B40" s="3">
        <v>2041</v>
      </c>
      <c r="C40" s="38"/>
      <c r="D40" s="2">
        <f>+'Outstanding Debt'!CG27</f>
        <v>472000</v>
      </c>
      <c r="E40" s="101">
        <v>2.7E-2</v>
      </c>
      <c r="F40" s="2">
        <f>+'Outstanding Debt'!CH27</f>
        <v>196413.6</v>
      </c>
      <c r="G40" s="2">
        <f t="shared" si="0"/>
        <v>668413.6</v>
      </c>
      <c r="H40" s="2"/>
      <c r="I40" s="2">
        <f>+'Outstanding Debt'!CJ27</f>
        <v>472000</v>
      </c>
      <c r="J40" s="2">
        <f>+'Outstanding Debt'!CK27</f>
        <v>196413.6</v>
      </c>
      <c r="L40" s="2">
        <v>0</v>
      </c>
      <c r="M40" s="2">
        <v>0</v>
      </c>
      <c r="N40" s="62"/>
      <c r="O40" s="62"/>
      <c r="Q40" s="2"/>
    </row>
    <row r="41" spans="2:17" x14ac:dyDescent="0.2">
      <c r="B41" s="3">
        <v>2042</v>
      </c>
      <c r="C41" s="38"/>
      <c r="D41" s="2">
        <f>+'Outstanding Debt'!CG28</f>
        <v>485000</v>
      </c>
      <c r="E41" s="101">
        <v>2.76E-2</v>
      </c>
      <c r="F41" s="2">
        <f>+'Outstanding Debt'!CH28</f>
        <v>183669.6</v>
      </c>
      <c r="G41" s="2">
        <f t="shared" si="0"/>
        <v>668669.6</v>
      </c>
      <c r="H41" s="2"/>
      <c r="I41" s="2">
        <f>+'Outstanding Debt'!CJ28</f>
        <v>485000</v>
      </c>
      <c r="J41" s="2">
        <f>+'Outstanding Debt'!CK28</f>
        <v>183669.6</v>
      </c>
      <c r="L41" s="2">
        <v>0</v>
      </c>
      <c r="M41" s="2">
        <v>0</v>
      </c>
      <c r="N41" s="62"/>
      <c r="O41" s="62"/>
      <c r="Q41" s="2"/>
    </row>
    <row r="42" spans="2:17" x14ac:dyDescent="0.2">
      <c r="B42" s="3">
        <v>2043</v>
      </c>
      <c r="C42" s="38"/>
      <c r="D42" s="2">
        <f>+'Outstanding Debt'!CG29</f>
        <v>498000</v>
      </c>
      <c r="E42" s="101">
        <v>2.8199999999999999E-2</v>
      </c>
      <c r="F42" s="2">
        <f>+'Outstanding Debt'!CH29</f>
        <v>170283.6</v>
      </c>
      <c r="G42" s="2">
        <f t="shared" si="0"/>
        <v>668283.6</v>
      </c>
      <c r="H42" s="2"/>
      <c r="I42" s="2">
        <f>+'Outstanding Debt'!CJ29</f>
        <v>498000</v>
      </c>
      <c r="J42" s="2">
        <f>+'Outstanding Debt'!CK29</f>
        <v>170283.6</v>
      </c>
      <c r="L42" s="2">
        <v>0</v>
      </c>
      <c r="M42" s="2">
        <v>0</v>
      </c>
      <c r="N42" s="62"/>
      <c r="O42" s="62"/>
      <c r="Q42" s="2"/>
    </row>
    <row r="43" spans="2:17" x14ac:dyDescent="0.2">
      <c r="B43" s="3">
        <v>2044</v>
      </c>
      <c r="C43" s="38"/>
      <c r="D43" s="2">
        <f>+'Outstanding Debt'!CG30</f>
        <v>512000</v>
      </c>
      <c r="E43" s="101">
        <v>2.8799999999999999E-2</v>
      </c>
      <c r="F43" s="2">
        <f>+'Outstanding Debt'!CH30</f>
        <v>156240</v>
      </c>
      <c r="G43" s="2">
        <f t="shared" si="0"/>
        <v>668240</v>
      </c>
      <c r="H43" s="2"/>
      <c r="I43" s="2">
        <f>+'Outstanding Debt'!CJ30</f>
        <v>512000</v>
      </c>
      <c r="J43" s="2">
        <f>+'Outstanding Debt'!CK30</f>
        <v>156240</v>
      </c>
      <c r="L43" s="2">
        <v>0</v>
      </c>
      <c r="M43" s="2">
        <v>0</v>
      </c>
      <c r="N43" s="62"/>
      <c r="O43" s="62"/>
      <c r="Q43" s="2"/>
    </row>
    <row r="44" spans="2:17" x14ac:dyDescent="0.2">
      <c r="B44" s="3">
        <v>2045</v>
      </c>
      <c r="C44" s="38"/>
      <c r="D44" s="2">
        <f>+'Outstanding Debt'!CG31</f>
        <v>527000</v>
      </c>
      <c r="E44" s="101">
        <v>2.9100000000000001E-2</v>
      </c>
      <c r="F44" s="2">
        <f>+'Outstanding Debt'!CH31</f>
        <v>141494.39999999999</v>
      </c>
      <c r="G44" s="2">
        <f t="shared" si="0"/>
        <v>668494.4</v>
      </c>
      <c r="H44" s="2"/>
      <c r="I44" s="2">
        <f>+'Outstanding Debt'!CJ31</f>
        <v>527000</v>
      </c>
      <c r="J44" s="2">
        <f>+'Outstanding Debt'!CK31</f>
        <v>141494.39999999999</v>
      </c>
      <c r="L44" s="2">
        <v>0</v>
      </c>
      <c r="M44" s="2">
        <v>0</v>
      </c>
      <c r="N44" s="62"/>
      <c r="O44" s="62"/>
      <c r="Q44" s="2"/>
    </row>
    <row r="45" spans="2:17" x14ac:dyDescent="0.2">
      <c r="B45" s="3">
        <v>2046</v>
      </c>
      <c r="C45" s="38"/>
      <c r="D45" s="2">
        <f>+'Outstanding Debt'!CG32</f>
        <v>542000</v>
      </c>
      <c r="E45" s="101">
        <v>2.9499999999999998E-2</v>
      </c>
      <c r="F45" s="2">
        <f>+'Outstanding Debt'!CH32</f>
        <v>126158.7</v>
      </c>
      <c r="G45" s="2">
        <f t="shared" si="0"/>
        <v>668158.69999999995</v>
      </c>
      <c r="H45" s="2"/>
      <c r="I45" s="2">
        <f>+'Outstanding Debt'!CJ32</f>
        <v>542000</v>
      </c>
      <c r="J45" s="2">
        <f>+'Outstanding Debt'!CK32</f>
        <v>126158.7</v>
      </c>
      <c r="L45" s="2">
        <v>0</v>
      </c>
      <c r="M45" s="2">
        <v>0</v>
      </c>
      <c r="N45" s="62"/>
      <c r="O45" s="62"/>
      <c r="Q45" s="2"/>
    </row>
    <row r="46" spans="2:17" x14ac:dyDescent="0.2">
      <c r="B46" s="3">
        <v>2047</v>
      </c>
      <c r="C46" s="38"/>
      <c r="D46" s="2">
        <f>+'Outstanding Debt'!CG33</f>
        <v>558000</v>
      </c>
      <c r="E46" s="101">
        <v>2.9899999999999999E-2</v>
      </c>
      <c r="F46" s="2">
        <f>+'Outstanding Debt'!CH33</f>
        <v>110169.7</v>
      </c>
      <c r="G46" s="2">
        <f t="shared" si="0"/>
        <v>668169.69999999995</v>
      </c>
      <c r="H46" s="2"/>
      <c r="I46" s="2">
        <f>+'Outstanding Debt'!CJ33</f>
        <v>558000</v>
      </c>
      <c r="J46" s="2">
        <f>+'Outstanding Debt'!CK33</f>
        <v>110169.7</v>
      </c>
      <c r="L46" s="2">
        <v>0</v>
      </c>
      <c r="M46" s="2">
        <v>0</v>
      </c>
      <c r="N46" s="62"/>
      <c r="O46" s="62"/>
      <c r="Q46" s="2"/>
    </row>
    <row r="47" spans="2:17" x14ac:dyDescent="0.2">
      <c r="B47" s="3">
        <v>2048</v>
      </c>
      <c r="C47" s="38"/>
      <c r="D47" s="2">
        <f>+'Outstanding Debt'!CG34</f>
        <v>575000</v>
      </c>
      <c r="E47" s="101">
        <v>3.0200000000000001E-2</v>
      </c>
      <c r="F47" s="2">
        <f>+'Outstanding Debt'!CH34</f>
        <v>93485.5</v>
      </c>
      <c r="G47" s="2">
        <f t="shared" si="0"/>
        <v>668485.5</v>
      </c>
      <c r="H47" s="2"/>
      <c r="I47" s="2">
        <f>+'Outstanding Debt'!CJ34</f>
        <v>575000</v>
      </c>
      <c r="J47" s="2">
        <f>+'Outstanding Debt'!CK34</f>
        <v>93485.5</v>
      </c>
      <c r="L47" s="2">
        <v>0</v>
      </c>
      <c r="M47" s="2">
        <v>0</v>
      </c>
      <c r="N47" s="62"/>
      <c r="O47" s="62"/>
      <c r="Q47" s="2"/>
    </row>
    <row r="48" spans="2:17" x14ac:dyDescent="0.2">
      <c r="B48" s="3">
        <v>2049</v>
      </c>
      <c r="C48" s="38"/>
      <c r="D48" s="2">
        <f>+'Outstanding Debt'!CG35</f>
        <v>593000</v>
      </c>
      <c r="E48" s="101">
        <v>3.04E-2</v>
      </c>
      <c r="F48" s="2">
        <f>+'Outstanding Debt'!CH35</f>
        <v>76120.5</v>
      </c>
      <c r="G48" s="2">
        <f t="shared" si="0"/>
        <v>669120.5</v>
      </c>
      <c r="H48" s="2"/>
      <c r="I48" s="2">
        <f>+'Outstanding Debt'!CJ35</f>
        <v>593000</v>
      </c>
      <c r="J48" s="2">
        <f>+'Outstanding Debt'!CK35</f>
        <v>76120.5</v>
      </c>
      <c r="L48" s="2">
        <v>0</v>
      </c>
      <c r="M48" s="2">
        <v>0</v>
      </c>
      <c r="N48" s="62"/>
      <c r="O48" s="62"/>
      <c r="Q48" s="2"/>
    </row>
    <row r="49" spans="2:17" x14ac:dyDescent="0.2">
      <c r="B49" s="3">
        <v>2050</v>
      </c>
      <c r="C49" s="38"/>
      <c r="D49" s="2">
        <f>+'Outstanding Debt'!CG36</f>
        <v>610000</v>
      </c>
      <c r="E49" s="101">
        <v>3.0599999999999999E-2</v>
      </c>
      <c r="F49" s="2">
        <f>+'Outstanding Debt'!CH36</f>
        <v>58093.3</v>
      </c>
      <c r="G49" s="2">
        <f t="shared" si="0"/>
        <v>668093.30000000005</v>
      </c>
      <c r="H49" s="2"/>
      <c r="I49" s="2">
        <f>+'Outstanding Debt'!CJ36</f>
        <v>610000</v>
      </c>
      <c r="J49" s="2">
        <f>+'Outstanding Debt'!CK36</f>
        <v>58093.3</v>
      </c>
      <c r="L49" s="2">
        <v>0</v>
      </c>
      <c r="M49" s="2">
        <v>0</v>
      </c>
      <c r="N49" s="62"/>
      <c r="O49" s="62"/>
      <c r="Q49" s="2"/>
    </row>
    <row r="50" spans="2:17" x14ac:dyDescent="0.2">
      <c r="B50" s="3">
        <v>2051</v>
      </c>
      <c r="C50" s="38"/>
      <c r="D50" s="2">
        <f>+'Outstanding Debt'!CG37</f>
        <v>629000</v>
      </c>
      <c r="E50" s="101">
        <v>3.0800000000000001E-2</v>
      </c>
      <c r="F50" s="2">
        <f>+'Outstanding Debt'!CH37</f>
        <v>39427.300000000003</v>
      </c>
      <c r="G50" s="2">
        <f t="shared" si="0"/>
        <v>668427.30000000005</v>
      </c>
      <c r="H50" s="2"/>
      <c r="I50" s="2">
        <f>+'Outstanding Debt'!CJ37</f>
        <v>629000</v>
      </c>
      <c r="J50" s="2">
        <f>+'Outstanding Debt'!CK37</f>
        <v>39427.300000000003</v>
      </c>
      <c r="L50" s="2">
        <v>0</v>
      </c>
      <c r="M50" s="2">
        <v>0</v>
      </c>
      <c r="N50" s="62"/>
      <c r="O50" s="62"/>
      <c r="Q50" s="2"/>
    </row>
    <row r="51" spans="2:17" x14ac:dyDescent="0.2">
      <c r="B51" s="3">
        <v>2052</v>
      </c>
      <c r="C51" s="38"/>
      <c r="D51" s="2">
        <f>+'Outstanding Debt'!CG38</f>
        <v>649000</v>
      </c>
      <c r="E51" s="101">
        <v>3.09E-2</v>
      </c>
      <c r="F51" s="2">
        <f>+'Outstanding Debt'!CH38</f>
        <v>20054.099999999999</v>
      </c>
      <c r="G51" s="2">
        <f t="shared" si="0"/>
        <v>669054.1</v>
      </c>
      <c r="H51" s="2"/>
      <c r="I51" s="2">
        <f>+'Outstanding Debt'!CJ38</f>
        <v>649000</v>
      </c>
      <c r="J51" s="2">
        <f>+'Outstanding Debt'!CK38</f>
        <v>20054.099999999999</v>
      </c>
      <c r="L51" s="2">
        <v>0</v>
      </c>
      <c r="M51" s="2">
        <v>0</v>
      </c>
      <c r="N51" s="62"/>
      <c r="O51" s="62"/>
      <c r="Q51" s="2"/>
    </row>
    <row r="52" spans="2:17" hidden="1" x14ac:dyDescent="0.2">
      <c r="B52" s="3">
        <v>2053</v>
      </c>
      <c r="C52" s="38"/>
      <c r="D52" s="2">
        <f>+'Outstanding Debt'!CG39</f>
        <v>0</v>
      </c>
      <c r="E52" s="101"/>
      <c r="F52" s="2">
        <f>+'Outstanding Debt'!CH39</f>
        <v>0</v>
      </c>
      <c r="G52" s="2">
        <f t="shared" si="0"/>
        <v>0</v>
      </c>
      <c r="H52" s="2"/>
      <c r="I52" s="2">
        <f>+'Outstanding Debt'!CJ39</f>
        <v>0</v>
      </c>
      <c r="J52" s="2">
        <f>+'Outstanding Debt'!CK39</f>
        <v>0</v>
      </c>
      <c r="L52" s="2">
        <v>0</v>
      </c>
      <c r="M52" s="2">
        <v>0</v>
      </c>
      <c r="N52" s="62"/>
      <c r="O52" s="62"/>
      <c r="Q52" s="2"/>
    </row>
    <row r="53" spans="2:17" hidden="1" x14ac:dyDescent="0.2">
      <c r="B53" s="3">
        <v>2054</v>
      </c>
      <c r="C53" s="38"/>
      <c r="D53" s="2">
        <f>+'Outstanding Debt'!CG40</f>
        <v>0</v>
      </c>
      <c r="E53" s="101"/>
      <c r="F53" s="2">
        <f>+'Outstanding Debt'!CH40</f>
        <v>0</v>
      </c>
      <c r="G53" s="2">
        <f t="shared" si="0"/>
        <v>0</v>
      </c>
      <c r="H53" s="2"/>
      <c r="I53" s="2">
        <f>+'Outstanding Debt'!CJ40</f>
        <v>0</v>
      </c>
      <c r="J53" s="2">
        <f>+'Outstanding Debt'!CK40</f>
        <v>0</v>
      </c>
      <c r="L53" s="2">
        <v>0</v>
      </c>
      <c r="M53" s="2">
        <v>0</v>
      </c>
      <c r="N53" s="62"/>
      <c r="O53" s="62"/>
      <c r="Q53" s="2"/>
    </row>
    <row r="54" spans="2:17" hidden="1" x14ac:dyDescent="0.2">
      <c r="B54" s="3">
        <v>2055</v>
      </c>
      <c r="C54" s="38"/>
      <c r="D54" s="2">
        <f>+'Outstanding Debt'!CG41</f>
        <v>0</v>
      </c>
      <c r="E54" s="101"/>
      <c r="F54" s="2">
        <f>+'Outstanding Debt'!CH41</f>
        <v>0</v>
      </c>
      <c r="G54" s="2">
        <f t="shared" si="0"/>
        <v>0</v>
      </c>
      <c r="H54" s="2"/>
      <c r="I54" s="2">
        <f>+'Outstanding Debt'!CJ41</f>
        <v>0</v>
      </c>
      <c r="J54" s="2">
        <f>+'Outstanding Debt'!CK41</f>
        <v>0</v>
      </c>
      <c r="L54" s="2">
        <v>0</v>
      </c>
      <c r="M54" s="2">
        <v>0</v>
      </c>
      <c r="N54" s="62"/>
      <c r="O54" s="62"/>
      <c r="Q54" s="2"/>
    </row>
    <row r="55" spans="2:17" hidden="1" x14ac:dyDescent="0.2">
      <c r="B55" s="3">
        <v>2056</v>
      </c>
      <c r="C55" s="38"/>
      <c r="D55" s="2">
        <f>+'Outstanding Debt'!CG42</f>
        <v>0</v>
      </c>
      <c r="E55" s="101"/>
      <c r="F55" s="2">
        <f>+'Outstanding Debt'!CH42</f>
        <v>0</v>
      </c>
      <c r="G55" s="2">
        <f t="shared" si="0"/>
        <v>0</v>
      </c>
      <c r="H55" s="2"/>
      <c r="I55" s="2">
        <f>+'Outstanding Debt'!CJ42</f>
        <v>0</v>
      </c>
      <c r="J55" s="2">
        <f>+'Outstanding Debt'!CK42</f>
        <v>0</v>
      </c>
      <c r="L55" s="2">
        <v>0</v>
      </c>
      <c r="M55" s="2">
        <v>0</v>
      </c>
      <c r="N55" s="62"/>
      <c r="O55" s="62"/>
      <c r="Q55" s="2"/>
    </row>
    <row r="56" spans="2:17" hidden="1" x14ac:dyDescent="0.2">
      <c r="B56" s="3">
        <v>2057</v>
      </c>
      <c r="C56" s="38"/>
      <c r="D56" s="2">
        <f>+'Outstanding Debt'!CG43</f>
        <v>0</v>
      </c>
      <c r="E56" s="101"/>
      <c r="F56" s="2">
        <f>+'Outstanding Debt'!CH43</f>
        <v>0</v>
      </c>
      <c r="G56" s="2">
        <f t="shared" si="0"/>
        <v>0</v>
      </c>
      <c r="H56" s="2"/>
      <c r="I56" s="2">
        <f>+'Outstanding Debt'!CJ43</f>
        <v>0</v>
      </c>
      <c r="J56" s="2">
        <f>+'Outstanding Debt'!CK43</f>
        <v>0</v>
      </c>
      <c r="L56" s="2">
        <v>0</v>
      </c>
      <c r="M56" s="2">
        <v>0</v>
      </c>
      <c r="N56" s="62"/>
      <c r="O56" s="62"/>
      <c r="Q56" s="2"/>
    </row>
    <row r="57" spans="2:17" ht="13.5" thickBot="1" x14ac:dyDescent="0.25">
      <c r="B57" s="19" t="s">
        <v>8</v>
      </c>
      <c r="C57" s="19"/>
      <c r="D57" s="45">
        <f>SUM(D20:D56)</f>
        <v>13070000</v>
      </c>
      <c r="E57" s="45"/>
      <c r="F57" s="45">
        <f>SUM(F20:F56)</f>
        <v>5650746.6999999983</v>
      </c>
      <c r="G57" s="45">
        <f>SUM(G20:G56)</f>
        <v>18720746.699999999</v>
      </c>
      <c r="H57" s="45"/>
      <c r="I57" s="45">
        <f>SUM(I20:I56)</f>
        <v>13070000</v>
      </c>
      <c r="J57" s="45">
        <f>SUM(J20:J56)</f>
        <v>5650746.6999999983</v>
      </c>
      <c r="K57" s="9"/>
      <c r="L57" s="45">
        <f>SUM(L20:L56)</f>
        <v>0</v>
      </c>
      <c r="M57" s="45">
        <f>SUM(M20:M56)</f>
        <v>0</v>
      </c>
      <c r="Q57" s="62"/>
    </row>
    <row r="58" spans="2:17" ht="13.5" thickTop="1" x14ac:dyDescent="0.2"/>
    <row r="59" spans="2:17" x14ac:dyDescent="0.2">
      <c r="B59" s="7"/>
    </row>
    <row r="60" spans="2:17" x14ac:dyDescent="0.2">
      <c r="B60" s="7"/>
    </row>
    <row r="61" spans="2:17" x14ac:dyDescent="0.2">
      <c r="B61" s="7"/>
    </row>
  </sheetData>
  <mergeCells count="6">
    <mergeCell ref="B5:M5"/>
    <mergeCell ref="B6:M6"/>
    <mergeCell ref="B7:M7"/>
    <mergeCell ref="D18:G18"/>
    <mergeCell ref="I18:J18"/>
    <mergeCell ref="L18:M18"/>
  </mergeCells>
  <printOptions horizontalCentered="1"/>
  <pageMargins left="0.25" right="0.25" top="0.75" bottom="0.75" header="0.3" footer="0.3"/>
  <pageSetup scale="90" orientation="landscape" r:id="rId1"/>
  <headerFooter>
    <oddFooter>&amp;L&amp;8&amp;D&amp;Z&amp;F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495C1-71BC-460A-A292-68A71B9F1FA5}">
  <sheetPr>
    <tabColor rgb="FF00B0F0"/>
    <pageSetUpPr fitToPage="1"/>
  </sheetPr>
  <dimension ref="B5:Q61"/>
  <sheetViews>
    <sheetView topLeftCell="A18" zoomScaleNormal="100" workbookViewId="0">
      <selection activeCell="I24" sqref="I24:J51"/>
    </sheetView>
  </sheetViews>
  <sheetFormatPr defaultColWidth="8.85546875" defaultRowHeight="12.75" x14ac:dyDescent="0.2"/>
  <cols>
    <col min="1" max="2" width="8.85546875" style="1"/>
    <col min="3" max="3" width="0.85546875" style="1" customWidth="1"/>
    <col min="4" max="4" width="13.42578125" style="1" customWidth="1"/>
    <col min="5" max="5" width="8.85546875" style="1" customWidth="1"/>
    <col min="6" max="7" width="13.42578125" style="1" customWidth="1"/>
    <col min="8" max="8" width="2.42578125" style="1" customWidth="1"/>
    <col min="9" max="10" width="13.42578125" style="1" customWidth="1"/>
    <col min="11" max="11" width="2.42578125" style="1" customWidth="1"/>
    <col min="12" max="13" width="13.42578125" style="1" customWidth="1"/>
    <col min="14" max="14" width="11.42578125" style="1" customWidth="1"/>
    <col min="15" max="15" width="13.5703125" style="1" customWidth="1"/>
    <col min="16" max="16" width="8.85546875" style="1"/>
    <col min="17" max="17" width="13.85546875" style="1" customWidth="1"/>
    <col min="18" max="16384" width="8.85546875" style="1"/>
  </cols>
  <sheetData>
    <row r="5" spans="2:13" ht="15.75" x14ac:dyDescent="0.25">
      <c r="B5" s="182" t="s">
        <v>6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2:13" s="100" customFormat="1" ht="15" x14ac:dyDescent="0.25">
      <c r="B6" s="187" t="s">
        <v>166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</row>
    <row r="7" spans="2:13" x14ac:dyDescent="0.2">
      <c r="B7" s="183" t="s">
        <v>260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spans="2:13" x14ac:dyDescent="0.2">
      <c r="B8" s="1" t="s">
        <v>160</v>
      </c>
    </row>
    <row r="10" spans="2:13" x14ac:dyDescent="0.2">
      <c r="D10" s="1" t="s">
        <v>167</v>
      </c>
      <c r="F10" s="31">
        <v>6175000</v>
      </c>
    </row>
    <row r="11" spans="2:13" x14ac:dyDescent="0.2">
      <c r="D11" s="1" t="s">
        <v>25</v>
      </c>
      <c r="F11" s="47">
        <v>44958</v>
      </c>
    </row>
    <row r="12" spans="2:13" x14ac:dyDescent="0.2">
      <c r="D12" s="1" t="s">
        <v>168</v>
      </c>
      <c r="F12" s="47">
        <v>44980</v>
      </c>
    </row>
    <row r="13" spans="2:13" x14ac:dyDescent="0.2">
      <c r="D13" s="1" t="s">
        <v>169</v>
      </c>
      <c r="F13" s="71">
        <v>42614</v>
      </c>
    </row>
    <row r="14" spans="2:13" x14ac:dyDescent="0.2">
      <c r="D14" s="1" t="s">
        <v>170</v>
      </c>
      <c r="F14" s="72" t="s">
        <v>156</v>
      </c>
    </row>
    <row r="15" spans="2:13" x14ac:dyDescent="0.2">
      <c r="D15" s="1" t="s">
        <v>157</v>
      </c>
      <c r="F15" s="72">
        <v>48823</v>
      </c>
    </row>
    <row r="16" spans="2:13" x14ac:dyDescent="0.2">
      <c r="D16" s="1" t="s">
        <v>171</v>
      </c>
      <c r="F16" s="48" t="s">
        <v>173</v>
      </c>
      <c r="I16" s="34"/>
    </row>
    <row r="17" spans="2:17" x14ac:dyDescent="0.2">
      <c r="B17" s="40"/>
      <c r="C17" s="40"/>
      <c r="D17" s="110" t="s">
        <v>184</v>
      </c>
      <c r="E17" s="110"/>
      <c r="F17" s="110" t="s">
        <v>250</v>
      </c>
      <c r="G17" s="110" t="s">
        <v>248</v>
      </c>
      <c r="H17" s="40"/>
      <c r="I17" s="40"/>
      <c r="J17" s="40"/>
      <c r="K17" s="40"/>
      <c r="L17" s="40"/>
      <c r="M17" s="40"/>
    </row>
    <row r="18" spans="2:17" x14ac:dyDescent="0.2">
      <c r="B18" s="41" t="s">
        <v>0</v>
      </c>
      <c r="C18" s="41"/>
      <c r="D18" s="183" t="s">
        <v>8</v>
      </c>
      <c r="E18" s="183"/>
      <c r="F18" s="183"/>
      <c r="G18" s="183"/>
      <c r="H18" s="41"/>
      <c r="I18" s="183" t="s">
        <v>117</v>
      </c>
      <c r="J18" s="183"/>
      <c r="L18" s="183" t="s">
        <v>52</v>
      </c>
      <c r="M18" s="183"/>
    </row>
    <row r="19" spans="2:17" x14ac:dyDescent="0.2">
      <c r="B19" s="42">
        <v>41912</v>
      </c>
      <c r="C19" s="42"/>
      <c r="D19" s="43" t="s">
        <v>5</v>
      </c>
      <c r="E19" s="43" t="s">
        <v>172</v>
      </c>
      <c r="F19" s="43" t="s">
        <v>4</v>
      </c>
      <c r="G19" s="43" t="s">
        <v>8</v>
      </c>
      <c r="H19" s="43"/>
      <c r="I19" s="43" t="s">
        <v>5</v>
      </c>
      <c r="J19" s="43" t="s">
        <v>4</v>
      </c>
      <c r="L19" s="43" t="s">
        <v>5</v>
      </c>
      <c r="M19" s="43" t="s">
        <v>4</v>
      </c>
    </row>
    <row r="20" spans="2:17" hidden="1" x14ac:dyDescent="0.2">
      <c r="B20" s="3">
        <v>2021</v>
      </c>
      <c r="C20" s="38"/>
      <c r="D20" s="31"/>
      <c r="E20" s="101"/>
      <c r="F20" s="31"/>
      <c r="G20" s="31"/>
      <c r="H20" s="2"/>
      <c r="I20" s="31"/>
      <c r="J20" s="31"/>
      <c r="L20" s="31">
        <v>0</v>
      </c>
      <c r="M20" s="31">
        <v>0</v>
      </c>
      <c r="N20" s="62"/>
      <c r="O20" s="62"/>
      <c r="Q20" s="2"/>
    </row>
    <row r="21" spans="2:17" hidden="1" x14ac:dyDescent="0.2">
      <c r="B21" s="3">
        <v>2022</v>
      </c>
      <c r="C21" s="38"/>
      <c r="D21" s="31"/>
      <c r="E21" s="101"/>
      <c r="F21" s="31"/>
      <c r="G21" s="31"/>
      <c r="H21" s="2"/>
      <c r="I21" s="31"/>
      <c r="J21" s="31"/>
      <c r="L21" s="31"/>
      <c r="M21" s="31"/>
      <c r="N21" s="62"/>
      <c r="O21" s="62"/>
      <c r="Q21" s="2"/>
    </row>
    <row r="22" spans="2:17" hidden="1" x14ac:dyDescent="0.2">
      <c r="B22" s="3">
        <v>2023</v>
      </c>
      <c r="C22" s="38"/>
      <c r="D22" s="31"/>
      <c r="E22" s="101"/>
      <c r="F22" s="31"/>
      <c r="G22" s="31"/>
      <c r="H22" s="2"/>
      <c r="I22" s="31"/>
      <c r="J22" s="31"/>
      <c r="L22" s="31"/>
      <c r="M22" s="31"/>
      <c r="N22" s="62"/>
      <c r="O22" s="62"/>
      <c r="Q22" s="2"/>
    </row>
    <row r="23" spans="2:17" hidden="1" x14ac:dyDescent="0.2">
      <c r="B23" s="3">
        <v>2024</v>
      </c>
      <c r="C23" s="38"/>
      <c r="D23" s="2"/>
      <c r="E23" s="101"/>
      <c r="F23" s="2"/>
      <c r="G23" s="2"/>
      <c r="H23" s="2"/>
      <c r="I23" s="2"/>
      <c r="J23" s="2"/>
      <c r="L23" s="2"/>
      <c r="M23" s="2"/>
      <c r="N23" s="62"/>
      <c r="O23" s="62"/>
      <c r="Q23" s="2"/>
    </row>
    <row r="24" spans="2:17" x14ac:dyDescent="0.2">
      <c r="B24" s="3">
        <v>2025</v>
      </c>
      <c r="C24" s="38"/>
      <c r="D24" s="31">
        <f>+'Outstanding Debt'!CN11</f>
        <v>165000</v>
      </c>
      <c r="E24" s="101">
        <v>1.2200000000000001E-2</v>
      </c>
      <c r="F24" s="31">
        <f>+'Outstanding Debt'!CO11</f>
        <v>144180.5</v>
      </c>
      <c r="G24" s="31">
        <f t="shared" ref="G24:G56" si="0">+F24+D24</f>
        <v>309180.5</v>
      </c>
      <c r="H24" s="31"/>
      <c r="I24" s="31">
        <f>+'Outstanding Debt'!CN11</f>
        <v>165000</v>
      </c>
      <c r="J24" s="31">
        <f>+'Outstanding Debt'!CO11</f>
        <v>144180.5</v>
      </c>
      <c r="K24" s="31"/>
      <c r="L24" s="31">
        <v>0</v>
      </c>
      <c r="M24" s="31">
        <v>0</v>
      </c>
      <c r="N24" s="62"/>
      <c r="O24" s="62"/>
      <c r="Q24" s="2"/>
    </row>
    <row r="25" spans="2:17" x14ac:dyDescent="0.2">
      <c r="B25" s="3">
        <v>2026</v>
      </c>
      <c r="C25" s="38"/>
      <c r="D25" s="2">
        <f>+'Outstanding Debt'!CN12</f>
        <v>165000</v>
      </c>
      <c r="E25" s="101">
        <v>1.1599999999999999E-2</v>
      </c>
      <c r="F25" s="2">
        <f>+'Outstanding Debt'!CO12</f>
        <v>142167.5</v>
      </c>
      <c r="G25" s="2">
        <f t="shared" si="0"/>
        <v>307167.5</v>
      </c>
      <c r="H25" s="2"/>
      <c r="I25" s="2">
        <f>+'Outstanding Debt'!CN12</f>
        <v>165000</v>
      </c>
      <c r="J25" s="2">
        <f>+'Outstanding Debt'!CO12</f>
        <v>142167.5</v>
      </c>
      <c r="L25" s="2">
        <v>0</v>
      </c>
      <c r="M25" s="2">
        <v>0</v>
      </c>
      <c r="N25" s="62"/>
      <c r="O25" s="62"/>
      <c r="Q25" s="2"/>
    </row>
    <row r="26" spans="2:17" x14ac:dyDescent="0.2">
      <c r="B26" s="3">
        <v>2027</v>
      </c>
      <c r="C26" s="38"/>
      <c r="D26" s="2">
        <f>+'Outstanding Debt'!CN13</f>
        <v>170000</v>
      </c>
      <c r="E26" s="101">
        <v>1.1599999999999999E-2</v>
      </c>
      <c r="F26" s="2">
        <f>+'Outstanding Debt'!CO13</f>
        <v>140253.5</v>
      </c>
      <c r="G26" s="2">
        <f t="shared" si="0"/>
        <v>310253.5</v>
      </c>
      <c r="H26" s="2"/>
      <c r="I26" s="2">
        <f>+'Outstanding Debt'!CN13</f>
        <v>170000</v>
      </c>
      <c r="J26" s="2">
        <f>+'Outstanding Debt'!CO13</f>
        <v>140253.5</v>
      </c>
      <c r="L26" s="2">
        <v>0</v>
      </c>
      <c r="M26" s="2">
        <v>0</v>
      </c>
      <c r="N26" s="62"/>
      <c r="O26" s="62"/>
      <c r="Q26" s="2"/>
    </row>
    <row r="27" spans="2:17" x14ac:dyDescent="0.2">
      <c r="B27" s="3">
        <v>2028</v>
      </c>
      <c r="C27" s="38"/>
      <c r="D27" s="2">
        <f>+'Outstanding Debt'!CN14</f>
        <v>170000</v>
      </c>
      <c r="E27" s="101">
        <v>1.17E-2</v>
      </c>
      <c r="F27" s="2">
        <f>+'Outstanding Debt'!CO14</f>
        <v>138281.5</v>
      </c>
      <c r="G27" s="2">
        <f t="shared" si="0"/>
        <v>308281.5</v>
      </c>
      <c r="H27" s="2"/>
      <c r="I27" s="2">
        <f>+'Outstanding Debt'!CN14</f>
        <v>170000</v>
      </c>
      <c r="J27" s="2">
        <f>+'Outstanding Debt'!CO14</f>
        <v>138281.5</v>
      </c>
      <c r="L27" s="2">
        <v>0</v>
      </c>
      <c r="M27" s="2">
        <v>0</v>
      </c>
      <c r="N27" s="62"/>
      <c r="O27" s="62"/>
      <c r="Q27" s="2"/>
    </row>
    <row r="28" spans="2:17" x14ac:dyDescent="0.2">
      <c r="B28" s="3">
        <v>2029</v>
      </c>
      <c r="C28" s="38"/>
      <c r="D28" s="2">
        <f>+'Outstanding Debt'!CN15</f>
        <v>175000</v>
      </c>
      <c r="E28" s="101">
        <v>1.26E-2</v>
      </c>
      <c r="F28" s="2">
        <f>+'Outstanding Debt'!CO15</f>
        <v>136292.5</v>
      </c>
      <c r="G28" s="2">
        <f t="shared" si="0"/>
        <v>311292.5</v>
      </c>
      <c r="H28" s="2"/>
      <c r="I28" s="2">
        <f>+'Outstanding Debt'!CN15</f>
        <v>175000</v>
      </c>
      <c r="J28" s="2">
        <f>+'Outstanding Debt'!CO15</f>
        <v>136292.5</v>
      </c>
      <c r="L28" s="2">
        <v>0</v>
      </c>
      <c r="M28" s="2">
        <v>0</v>
      </c>
      <c r="N28" s="62"/>
      <c r="O28" s="62"/>
      <c r="Q28" s="2"/>
    </row>
    <row r="29" spans="2:17" x14ac:dyDescent="0.2">
      <c r="B29" s="3">
        <v>2030</v>
      </c>
      <c r="C29" s="38"/>
      <c r="D29" s="2">
        <f>+'Outstanding Debt'!CN16</f>
        <v>175000</v>
      </c>
      <c r="E29" s="101">
        <v>1.2999999999999999E-2</v>
      </c>
      <c r="F29" s="2">
        <f>+'Outstanding Debt'!CO16</f>
        <v>134087.5</v>
      </c>
      <c r="G29" s="2">
        <f t="shared" si="0"/>
        <v>309087.5</v>
      </c>
      <c r="H29" s="2"/>
      <c r="I29" s="2">
        <f>+'Outstanding Debt'!CN16</f>
        <v>175000</v>
      </c>
      <c r="J29" s="2">
        <f>+'Outstanding Debt'!CO16</f>
        <v>134087.5</v>
      </c>
      <c r="L29" s="2">
        <v>0</v>
      </c>
      <c r="M29" s="2">
        <v>0</v>
      </c>
      <c r="N29" s="62"/>
      <c r="O29" s="62"/>
      <c r="Q29" s="2"/>
    </row>
    <row r="30" spans="2:17" x14ac:dyDescent="0.2">
      <c r="B30" s="3">
        <v>2031</v>
      </c>
      <c r="C30" s="38"/>
      <c r="D30" s="2">
        <f>+'Outstanding Debt'!CN17</f>
        <v>180000</v>
      </c>
      <c r="E30" s="101">
        <v>1.3100000000000001E-2</v>
      </c>
      <c r="F30" s="2">
        <f>+'Outstanding Debt'!CO17</f>
        <v>131812.5</v>
      </c>
      <c r="G30" s="2">
        <f t="shared" si="0"/>
        <v>311812.5</v>
      </c>
      <c r="H30" s="2"/>
      <c r="I30" s="2">
        <f>+'Outstanding Debt'!CN17</f>
        <v>180000</v>
      </c>
      <c r="J30" s="2">
        <f>+'Outstanding Debt'!CO17</f>
        <v>131812.5</v>
      </c>
      <c r="L30" s="2">
        <v>0</v>
      </c>
      <c r="M30" s="2">
        <v>0</v>
      </c>
      <c r="N30" s="62"/>
      <c r="O30" s="62"/>
      <c r="Q30" s="2"/>
    </row>
    <row r="31" spans="2:17" x14ac:dyDescent="0.2">
      <c r="B31" s="3">
        <v>2032</v>
      </c>
      <c r="C31" s="38"/>
      <c r="D31" s="2">
        <f>+'Outstanding Debt'!CN18</f>
        <v>180000</v>
      </c>
      <c r="E31" s="101">
        <v>1.41E-2</v>
      </c>
      <c r="F31" s="2">
        <f>+'Outstanding Debt'!CO18</f>
        <v>129454.5</v>
      </c>
      <c r="G31" s="2">
        <f t="shared" si="0"/>
        <v>309454.5</v>
      </c>
      <c r="H31" s="2"/>
      <c r="I31" s="2">
        <f>+'Outstanding Debt'!CN18</f>
        <v>180000</v>
      </c>
      <c r="J31" s="2">
        <f>+'Outstanding Debt'!CO18</f>
        <v>129454.5</v>
      </c>
      <c r="L31" s="2">
        <v>0</v>
      </c>
      <c r="M31" s="2">
        <v>0</v>
      </c>
      <c r="N31" s="62"/>
      <c r="O31" s="62"/>
      <c r="Q31" s="2"/>
    </row>
    <row r="32" spans="2:17" x14ac:dyDescent="0.2">
      <c r="B32" s="3">
        <v>2033</v>
      </c>
      <c r="C32" s="38"/>
      <c r="D32" s="2">
        <f>+'Outstanding Debt'!CN19</f>
        <v>185000</v>
      </c>
      <c r="E32" s="101">
        <v>1.44E-2</v>
      </c>
      <c r="F32" s="2">
        <f>+'Outstanding Debt'!CO19</f>
        <v>126916.5</v>
      </c>
      <c r="G32" s="2">
        <f t="shared" si="0"/>
        <v>311916.5</v>
      </c>
      <c r="H32" s="2"/>
      <c r="I32" s="2">
        <f>+'Outstanding Debt'!CN19</f>
        <v>185000</v>
      </c>
      <c r="J32" s="2">
        <f>+'Outstanding Debt'!CO19</f>
        <v>126916.5</v>
      </c>
      <c r="L32" s="2">
        <v>0</v>
      </c>
      <c r="M32" s="2">
        <v>0</v>
      </c>
      <c r="N32" s="62"/>
      <c r="O32" s="62"/>
      <c r="Q32" s="2"/>
    </row>
    <row r="33" spans="2:17" x14ac:dyDescent="0.2">
      <c r="B33" s="3">
        <v>2034</v>
      </c>
      <c r="C33" s="38"/>
      <c r="D33" s="2">
        <f>+'Outstanding Debt'!CN20</f>
        <v>185000</v>
      </c>
      <c r="E33" s="101">
        <v>1.7299999999999999E-2</v>
      </c>
      <c r="F33" s="2">
        <f>+'Outstanding Debt'!CO20</f>
        <v>124252.5</v>
      </c>
      <c r="G33" s="2">
        <f t="shared" si="0"/>
        <v>309252.5</v>
      </c>
      <c r="H33" s="2"/>
      <c r="I33" s="2">
        <f>+'Outstanding Debt'!CN20</f>
        <v>185000</v>
      </c>
      <c r="J33" s="2">
        <f>+'Outstanding Debt'!CO20</f>
        <v>124252.5</v>
      </c>
      <c r="L33" s="2">
        <v>0</v>
      </c>
      <c r="M33" s="2">
        <v>0</v>
      </c>
      <c r="N33" s="62"/>
      <c r="O33" s="62"/>
      <c r="Q33" s="2"/>
    </row>
    <row r="34" spans="2:17" x14ac:dyDescent="0.2">
      <c r="B34" s="3">
        <v>2035</v>
      </c>
      <c r="C34" s="38"/>
      <c r="D34" s="2">
        <f>+'Outstanding Debt'!CN21</f>
        <v>190000</v>
      </c>
      <c r="E34" s="101">
        <v>1.9800000000000002E-2</v>
      </c>
      <c r="F34" s="2">
        <f>+'Outstanding Debt'!CO21</f>
        <v>121052</v>
      </c>
      <c r="G34" s="2">
        <f t="shared" si="0"/>
        <v>311052</v>
      </c>
      <c r="H34" s="2"/>
      <c r="I34" s="2">
        <f>+'Outstanding Debt'!CN21</f>
        <v>190000</v>
      </c>
      <c r="J34" s="2">
        <f>+'Outstanding Debt'!CO21</f>
        <v>121052</v>
      </c>
      <c r="L34" s="2">
        <v>0</v>
      </c>
      <c r="M34" s="2">
        <v>0</v>
      </c>
      <c r="N34" s="62"/>
      <c r="O34" s="62"/>
      <c r="Q34" s="2"/>
    </row>
    <row r="35" spans="2:17" x14ac:dyDescent="0.2">
      <c r="B35" s="3">
        <v>2036</v>
      </c>
      <c r="C35" s="38"/>
      <c r="D35" s="2">
        <f>+'Outstanding Debt'!CN22</f>
        <v>190000</v>
      </c>
      <c r="E35" s="101">
        <v>2.2499999999999999E-2</v>
      </c>
      <c r="F35" s="2">
        <f>+'Outstanding Debt'!CO22</f>
        <v>117290</v>
      </c>
      <c r="G35" s="2">
        <f t="shared" si="0"/>
        <v>307290</v>
      </c>
      <c r="H35" s="2"/>
      <c r="I35" s="2">
        <f>+'Outstanding Debt'!CN22</f>
        <v>190000</v>
      </c>
      <c r="J35" s="2">
        <f>+'Outstanding Debt'!CO22</f>
        <v>117290</v>
      </c>
      <c r="L35" s="2">
        <v>0</v>
      </c>
      <c r="M35" s="2">
        <v>0</v>
      </c>
      <c r="N35" s="62"/>
      <c r="O35" s="62"/>
      <c r="Q35" s="2"/>
    </row>
    <row r="36" spans="2:17" x14ac:dyDescent="0.2">
      <c r="B36" s="3">
        <v>2037</v>
      </c>
      <c r="C36" s="38"/>
      <c r="D36" s="2">
        <f>+'Outstanding Debt'!CN23</f>
        <v>195000</v>
      </c>
      <c r="E36" s="101">
        <v>2.41E-2</v>
      </c>
      <c r="F36" s="2">
        <f>+'Outstanding Debt'!CO23</f>
        <v>113015</v>
      </c>
      <c r="G36" s="2">
        <f t="shared" si="0"/>
        <v>308015</v>
      </c>
      <c r="H36" s="2"/>
      <c r="I36" s="2">
        <f>+'Outstanding Debt'!CN23</f>
        <v>195000</v>
      </c>
      <c r="J36" s="2">
        <f>+'Outstanding Debt'!CO23</f>
        <v>113015</v>
      </c>
      <c r="L36" s="2">
        <v>0</v>
      </c>
      <c r="M36" s="2">
        <v>0</v>
      </c>
      <c r="N36" s="62"/>
      <c r="O36" s="62"/>
      <c r="Q36" s="2"/>
    </row>
    <row r="37" spans="2:17" x14ac:dyDescent="0.2">
      <c r="B37" s="3">
        <v>2038</v>
      </c>
      <c r="C37" s="38"/>
      <c r="D37" s="2">
        <f>+'Outstanding Debt'!CN24</f>
        <v>200000</v>
      </c>
      <c r="E37" s="101">
        <v>2.5399999999999999E-2</v>
      </c>
      <c r="F37" s="2">
        <f>+'Outstanding Debt'!CO24</f>
        <v>108315.5</v>
      </c>
      <c r="G37" s="2">
        <f t="shared" si="0"/>
        <v>308315.5</v>
      </c>
      <c r="H37" s="2"/>
      <c r="I37" s="2">
        <f>+'Outstanding Debt'!CN24</f>
        <v>200000</v>
      </c>
      <c r="J37" s="2">
        <f>+'Outstanding Debt'!CO24</f>
        <v>108315.5</v>
      </c>
      <c r="L37" s="2">
        <v>0</v>
      </c>
      <c r="M37" s="2">
        <v>0</v>
      </c>
      <c r="N37" s="62"/>
      <c r="O37" s="62"/>
      <c r="Q37" s="2"/>
    </row>
    <row r="38" spans="2:17" x14ac:dyDescent="0.2">
      <c r="B38" s="3">
        <v>2039</v>
      </c>
      <c r="C38" s="38"/>
      <c r="D38" s="2">
        <f>+'Outstanding Debt'!CN25</f>
        <v>205000</v>
      </c>
      <c r="E38" s="101">
        <v>2.6200000000000001E-2</v>
      </c>
      <c r="F38" s="2">
        <f>+'Outstanding Debt'!CO25</f>
        <v>103235.5</v>
      </c>
      <c r="G38" s="2">
        <f t="shared" si="0"/>
        <v>308235.5</v>
      </c>
      <c r="H38" s="2"/>
      <c r="I38" s="2">
        <f>+'Outstanding Debt'!CN25</f>
        <v>205000</v>
      </c>
      <c r="J38" s="2">
        <f>+'Outstanding Debt'!CO25</f>
        <v>103235.5</v>
      </c>
      <c r="L38" s="2">
        <v>0</v>
      </c>
      <c r="M38" s="2">
        <v>0</v>
      </c>
      <c r="N38" s="62"/>
      <c r="O38" s="62"/>
      <c r="Q38" s="2"/>
    </row>
    <row r="39" spans="2:17" x14ac:dyDescent="0.2">
      <c r="B39" s="3">
        <v>2040</v>
      </c>
      <c r="C39" s="38"/>
      <c r="D39" s="2">
        <f>+'Outstanding Debt'!CN26</f>
        <v>210000</v>
      </c>
      <c r="E39" s="101">
        <v>2.69E-2</v>
      </c>
      <c r="F39" s="2">
        <f>+'Outstanding Debt'!CO26</f>
        <v>97864.5</v>
      </c>
      <c r="G39" s="2">
        <f t="shared" si="0"/>
        <v>307864.5</v>
      </c>
      <c r="H39" s="2"/>
      <c r="I39" s="2">
        <f>+'Outstanding Debt'!CN26</f>
        <v>210000</v>
      </c>
      <c r="J39" s="2">
        <f>+'Outstanding Debt'!CO26</f>
        <v>97864.5</v>
      </c>
      <c r="L39" s="2">
        <v>0</v>
      </c>
      <c r="M39" s="2">
        <v>0</v>
      </c>
      <c r="N39" s="62"/>
      <c r="O39" s="62"/>
      <c r="Q39" s="2"/>
    </row>
    <row r="40" spans="2:17" x14ac:dyDescent="0.2">
      <c r="B40" s="3">
        <v>2041</v>
      </c>
      <c r="C40" s="38"/>
      <c r="D40" s="2">
        <f>+'Outstanding Debt'!CN27</f>
        <v>215000</v>
      </c>
      <c r="E40" s="101">
        <v>2.75E-2</v>
      </c>
      <c r="F40" s="2">
        <f>+'Outstanding Debt'!CO27</f>
        <v>92215.5</v>
      </c>
      <c r="G40" s="2">
        <f t="shared" si="0"/>
        <v>307215.5</v>
      </c>
      <c r="H40" s="2"/>
      <c r="I40" s="2">
        <f>+'Outstanding Debt'!CN27</f>
        <v>215000</v>
      </c>
      <c r="J40" s="2">
        <f>+'Outstanding Debt'!CO27</f>
        <v>92215.5</v>
      </c>
      <c r="L40" s="2">
        <v>0</v>
      </c>
      <c r="M40" s="2">
        <v>0</v>
      </c>
      <c r="N40" s="62"/>
      <c r="O40" s="62"/>
      <c r="Q40" s="2"/>
    </row>
    <row r="41" spans="2:17" x14ac:dyDescent="0.2">
      <c r="B41" s="3">
        <v>2042</v>
      </c>
      <c r="C41" s="38"/>
      <c r="D41" s="2">
        <f>+'Outstanding Debt'!CN28</f>
        <v>225000</v>
      </c>
      <c r="E41" s="101">
        <v>2.81E-2</v>
      </c>
      <c r="F41" s="2">
        <f>+'Outstanding Debt'!CO28</f>
        <v>86303</v>
      </c>
      <c r="G41" s="2">
        <f t="shared" si="0"/>
        <v>311303</v>
      </c>
      <c r="H41" s="2"/>
      <c r="I41" s="2">
        <f>+'Outstanding Debt'!CN28</f>
        <v>225000</v>
      </c>
      <c r="J41" s="2">
        <f>+'Outstanding Debt'!CO28</f>
        <v>86303</v>
      </c>
      <c r="L41" s="2">
        <v>0</v>
      </c>
      <c r="M41" s="2">
        <v>0</v>
      </c>
      <c r="N41" s="62"/>
      <c r="O41" s="62"/>
      <c r="Q41" s="2"/>
    </row>
    <row r="42" spans="2:17" x14ac:dyDescent="0.2">
      <c r="B42" s="3">
        <v>2043</v>
      </c>
      <c r="C42" s="38"/>
      <c r="D42" s="2">
        <f>+'Outstanding Debt'!CN29</f>
        <v>230000</v>
      </c>
      <c r="E42" s="101">
        <v>2.87E-2</v>
      </c>
      <c r="F42" s="2">
        <f>+'Outstanding Debt'!CO29</f>
        <v>79980.5</v>
      </c>
      <c r="G42" s="2">
        <f t="shared" si="0"/>
        <v>309980.5</v>
      </c>
      <c r="H42" s="2"/>
      <c r="I42" s="2">
        <f>+'Outstanding Debt'!CN29</f>
        <v>230000</v>
      </c>
      <c r="J42" s="2">
        <f>+'Outstanding Debt'!CO29</f>
        <v>79980.5</v>
      </c>
      <c r="L42" s="2">
        <v>0</v>
      </c>
      <c r="M42" s="2">
        <v>0</v>
      </c>
      <c r="N42" s="62"/>
      <c r="O42" s="62"/>
      <c r="Q42" s="2"/>
    </row>
    <row r="43" spans="2:17" x14ac:dyDescent="0.2">
      <c r="B43" s="3">
        <v>2044</v>
      </c>
      <c r="C43" s="38"/>
      <c r="D43" s="2">
        <f>+'Outstanding Debt'!CN30</f>
        <v>235000</v>
      </c>
      <c r="E43" s="101">
        <v>2.93E-2</v>
      </c>
      <c r="F43" s="2">
        <f>+'Outstanding Debt'!CO30</f>
        <v>73379.5</v>
      </c>
      <c r="G43" s="2">
        <f t="shared" si="0"/>
        <v>308379.5</v>
      </c>
      <c r="H43" s="2"/>
      <c r="I43" s="2">
        <f>+'Outstanding Debt'!CN30</f>
        <v>235000</v>
      </c>
      <c r="J43" s="2">
        <f>+'Outstanding Debt'!CO30</f>
        <v>73379.5</v>
      </c>
      <c r="L43" s="2">
        <v>0</v>
      </c>
      <c r="M43" s="2">
        <v>0</v>
      </c>
      <c r="N43" s="62"/>
      <c r="O43" s="62"/>
      <c r="Q43" s="2"/>
    </row>
    <row r="44" spans="2:17" x14ac:dyDescent="0.2">
      <c r="B44" s="3">
        <v>2045</v>
      </c>
      <c r="C44" s="38"/>
      <c r="D44" s="2">
        <f>+'Outstanding Debt'!CN31</f>
        <v>245000</v>
      </c>
      <c r="E44" s="101">
        <v>2.9600000000000001E-2</v>
      </c>
      <c r="F44" s="2">
        <f>+'Outstanding Debt'!CO31</f>
        <v>66494</v>
      </c>
      <c r="G44" s="2">
        <f t="shared" si="0"/>
        <v>311494</v>
      </c>
      <c r="H44" s="2"/>
      <c r="I44" s="2">
        <f>+'Outstanding Debt'!CN31</f>
        <v>245000</v>
      </c>
      <c r="J44" s="2">
        <f>+'Outstanding Debt'!CO31</f>
        <v>66494</v>
      </c>
      <c r="L44" s="2">
        <v>0</v>
      </c>
      <c r="M44" s="2">
        <v>0</v>
      </c>
      <c r="N44" s="62"/>
      <c r="O44" s="62"/>
      <c r="Q44" s="2"/>
    </row>
    <row r="45" spans="2:17" x14ac:dyDescent="0.2">
      <c r="B45" s="3">
        <v>2046</v>
      </c>
      <c r="C45" s="38"/>
      <c r="D45" s="2">
        <f>+'Outstanding Debt'!CN32</f>
        <v>250000</v>
      </c>
      <c r="E45" s="101">
        <v>0.03</v>
      </c>
      <c r="F45" s="2">
        <f>+'Outstanding Debt'!CO32</f>
        <v>59242</v>
      </c>
      <c r="G45" s="2">
        <f t="shared" si="0"/>
        <v>309242</v>
      </c>
      <c r="H45" s="2"/>
      <c r="I45" s="2">
        <f>+'Outstanding Debt'!CN32</f>
        <v>250000</v>
      </c>
      <c r="J45" s="2">
        <f>+'Outstanding Debt'!CO32</f>
        <v>59242</v>
      </c>
      <c r="L45" s="2">
        <v>0</v>
      </c>
      <c r="M45" s="2">
        <v>0</v>
      </c>
      <c r="N45" s="62"/>
      <c r="O45" s="62"/>
      <c r="Q45" s="2"/>
    </row>
    <row r="46" spans="2:17" x14ac:dyDescent="0.2">
      <c r="B46" s="3">
        <v>2047</v>
      </c>
      <c r="C46" s="38"/>
      <c r="D46" s="2">
        <f>+'Outstanding Debt'!CN33</f>
        <v>260000</v>
      </c>
      <c r="E46" s="101">
        <v>3.04E-2</v>
      </c>
      <c r="F46" s="2">
        <f>+'Outstanding Debt'!CO33</f>
        <v>51742</v>
      </c>
      <c r="G46" s="2">
        <f t="shared" si="0"/>
        <v>311742</v>
      </c>
      <c r="H46" s="2"/>
      <c r="I46" s="2">
        <f>+'Outstanding Debt'!CN33</f>
        <v>260000</v>
      </c>
      <c r="J46" s="2">
        <f>+'Outstanding Debt'!CO33</f>
        <v>51742</v>
      </c>
      <c r="L46" s="2">
        <v>0</v>
      </c>
      <c r="M46" s="2">
        <v>0</v>
      </c>
      <c r="N46" s="62"/>
      <c r="O46" s="62"/>
      <c r="Q46" s="2"/>
    </row>
    <row r="47" spans="2:17" x14ac:dyDescent="0.2">
      <c r="B47" s="3">
        <v>2048</v>
      </c>
      <c r="C47" s="38"/>
      <c r="D47" s="2">
        <f>+'Outstanding Debt'!CN34</f>
        <v>265000</v>
      </c>
      <c r="E47" s="101">
        <v>3.0700000000000002E-2</v>
      </c>
      <c r="F47" s="2">
        <f>+'Outstanding Debt'!CO34</f>
        <v>43838</v>
      </c>
      <c r="G47" s="2">
        <f t="shared" si="0"/>
        <v>308838</v>
      </c>
      <c r="H47" s="2"/>
      <c r="I47" s="2">
        <f>+'Outstanding Debt'!CN34</f>
        <v>265000</v>
      </c>
      <c r="J47" s="2">
        <f>+'Outstanding Debt'!CO34</f>
        <v>43838</v>
      </c>
      <c r="L47" s="2">
        <v>0</v>
      </c>
      <c r="M47" s="2">
        <v>0</v>
      </c>
      <c r="N47" s="62"/>
      <c r="O47" s="62"/>
      <c r="Q47" s="2"/>
    </row>
    <row r="48" spans="2:17" x14ac:dyDescent="0.2">
      <c r="B48" s="3">
        <v>2049</v>
      </c>
      <c r="C48" s="38"/>
      <c r="D48" s="2">
        <f>+'Outstanding Debt'!CN35</f>
        <v>275000</v>
      </c>
      <c r="E48" s="101">
        <v>3.09E-2</v>
      </c>
      <c r="F48" s="2">
        <f>+'Outstanding Debt'!CO35</f>
        <v>35702.5</v>
      </c>
      <c r="G48" s="2">
        <f t="shared" si="0"/>
        <v>310702.5</v>
      </c>
      <c r="H48" s="2"/>
      <c r="I48" s="2">
        <f>+'Outstanding Debt'!CN35</f>
        <v>275000</v>
      </c>
      <c r="J48" s="2">
        <f>+'Outstanding Debt'!CO35</f>
        <v>35702.5</v>
      </c>
      <c r="L48" s="2">
        <v>0</v>
      </c>
      <c r="M48" s="2">
        <v>0</v>
      </c>
      <c r="N48" s="62"/>
      <c r="O48" s="62"/>
      <c r="Q48" s="2"/>
    </row>
    <row r="49" spans="2:17" x14ac:dyDescent="0.2">
      <c r="B49" s="3">
        <v>2050</v>
      </c>
      <c r="C49" s="38"/>
      <c r="D49" s="2">
        <f>+'Outstanding Debt'!CN36</f>
        <v>280000</v>
      </c>
      <c r="E49" s="101">
        <v>3.1099999999999999E-2</v>
      </c>
      <c r="F49" s="2">
        <f>+'Outstanding Debt'!CO36</f>
        <v>27205</v>
      </c>
      <c r="G49" s="2">
        <f t="shared" si="0"/>
        <v>307205</v>
      </c>
      <c r="H49" s="2"/>
      <c r="I49" s="2">
        <f>+'Outstanding Debt'!CN36</f>
        <v>280000</v>
      </c>
      <c r="J49" s="2">
        <f>+'Outstanding Debt'!CO36</f>
        <v>27205</v>
      </c>
      <c r="L49" s="2">
        <v>0</v>
      </c>
      <c r="M49" s="2">
        <v>0</v>
      </c>
      <c r="N49" s="62"/>
      <c r="O49" s="62"/>
      <c r="Q49" s="2"/>
    </row>
    <row r="50" spans="2:17" x14ac:dyDescent="0.2">
      <c r="B50" s="3">
        <v>2051</v>
      </c>
      <c r="C50" s="38"/>
      <c r="D50" s="2">
        <f>+'Outstanding Debt'!CN37</f>
        <v>290000</v>
      </c>
      <c r="E50" s="101">
        <v>3.1300000000000001E-2</v>
      </c>
      <c r="F50" s="2">
        <f>+'Outstanding Debt'!CO37</f>
        <v>18497</v>
      </c>
      <c r="G50" s="2">
        <f t="shared" si="0"/>
        <v>308497</v>
      </c>
      <c r="H50" s="2"/>
      <c r="I50" s="2">
        <f>+'Outstanding Debt'!CN37</f>
        <v>290000</v>
      </c>
      <c r="J50" s="2">
        <f>+'Outstanding Debt'!CO37</f>
        <v>18497</v>
      </c>
      <c r="L50" s="2">
        <v>0</v>
      </c>
      <c r="M50" s="2">
        <v>0</v>
      </c>
      <c r="N50" s="62"/>
      <c r="O50" s="62"/>
      <c r="Q50" s="2"/>
    </row>
    <row r="51" spans="2:17" x14ac:dyDescent="0.2">
      <c r="B51" s="3">
        <v>2052</v>
      </c>
      <c r="C51" s="38"/>
      <c r="D51" s="2">
        <f>+'Outstanding Debt'!CN38</f>
        <v>300000</v>
      </c>
      <c r="E51" s="101">
        <v>3.1399999999999997E-2</v>
      </c>
      <c r="F51" s="2">
        <f>+'Outstanding Debt'!CO38</f>
        <v>9420</v>
      </c>
      <c r="G51" s="2">
        <f t="shared" si="0"/>
        <v>309420</v>
      </c>
      <c r="H51" s="2"/>
      <c r="I51" s="2">
        <f>+'Outstanding Debt'!CN38</f>
        <v>300000</v>
      </c>
      <c r="J51" s="2">
        <f>+'Outstanding Debt'!CO38</f>
        <v>9420</v>
      </c>
      <c r="L51" s="2">
        <v>0</v>
      </c>
      <c r="M51" s="2">
        <v>0</v>
      </c>
      <c r="N51" s="62"/>
      <c r="O51" s="62"/>
      <c r="Q51" s="2"/>
    </row>
    <row r="52" spans="2:17" hidden="1" x14ac:dyDescent="0.2">
      <c r="B52" s="3">
        <v>2053</v>
      </c>
      <c r="C52" s="38"/>
      <c r="D52" s="2">
        <f>+'Outstanding Debt'!CN39</f>
        <v>0</v>
      </c>
      <c r="E52" s="101"/>
      <c r="F52" s="2">
        <f>+'Outstanding Debt'!CO39</f>
        <v>0</v>
      </c>
      <c r="G52" s="2">
        <f t="shared" si="0"/>
        <v>0</v>
      </c>
      <c r="H52" s="2"/>
      <c r="I52" s="2">
        <f>+'Outstanding Debt'!BH39</f>
        <v>0</v>
      </c>
      <c r="J52" s="2">
        <f>+'Outstanding Debt'!BI39</f>
        <v>0</v>
      </c>
      <c r="L52" s="2">
        <v>0</v>
      </c>
      <c r="M52" s="2">
        <v>0</v>
      </c>
      <c r="N52" s="62"/>
      <c r="O52" s="62"/>
      <c r="Q52" s="2"/>
    </row>
    <row r="53" spans="2:17" hidden="1" x14ac:dyDescent="0.2">
      <c r="B53" s="3">
        <v>2054</v>
      </c>
      <c r="C53" s="38"/>
      <c r="D53" s="2">
        <f>+'Outstanding Debt'!CN40</f>
        <v>0</v>
      </c>
      <c r="E53" s="101"/>
      <c r="F53" s="2">
        <f>+'Outstanding Debt'!CO40</f>
        <v>0</v>
      </c>
      <c r="G53" s="2">
        <f t="shared" si="0"/>
        <v>0</v>
      </c>
      <c r="H53" s="2"/>
      <c r="I53" s="2">
        <f>+'Outstanding Debt'!BH40</f>
        <v>0</v>
      </c>
      <c r="J53" s="2">
        <f>+'Outstanding Debt'!BI40</f>
        <v>0</v>
      </c>
      <c r="L53" s="2">
        <v>0</v>
      </c>
      <c r="M53" s="2">
        <v>0</v>
      </c>
      <c r="N53" s="62"/>
      <c r="O53" s="62"/>
      <c r="Q53" s="2"/>
    </row>
    <row r="54" spans="2:17" hidden="1" x14ac:dyDescent="0.2">
      <c r="B54" s="3">
        <v>2055</v>
      </c>
      <c r="C54" s="38"/>
      <c r="D54" s="2">
        <f>+'Outstanding Debt'!CN41</f>
        <v>0</v>
      </c>
      <c r="E54" s="101"/>
      <c r="F54" s="2">
        <f>+'Outstanding Debt'!CO41</f>
        <v>0</v>
      </c>
      <c r="G54" s="2">
        <f t="shared" si="0"/>
        <v>0</v>
      </c>
      <c r="H54" s="2"/>
      <c r="I54" s="2">
        <f>+'Outstanding Debt'!BH41</f>
        <v>0</v>
      </c>
      <c r="J54" s="2">
        <f>+'Outstanding Debt'!BI41</f>
        <v>0</v>
      </c>
      <c r="L54" s="2">
        <v>0</v>
      </c>
      <c r="M54" s="2">
        <v>0</v>
      </c>
      <c r="N54" s="62"/>
      <c r="O54" s="62"/>
      <c r="Q54" s="2"/>
    </row>
    <row r="55" spans="2:17" hidden="1" x14ac:dyDescent="0.2">
      <c r="B55" s="3">
        <v>2056</v>
      </c>
      <c r="C55" s="38"/>
      <c r="D55" s="2">
        <f>+'Outstanding Debt'!CN42</f>
        <v>0</v>
      </c>
      <c r="E55" s="101"/>
      <c r="F55" s="2">
        <f>+'Outstanding Debt'!CO42</f>
        <v>0</v>
      </c>
      <c r="G55" s="2">
        <f t="shared" si="0"/>
        <v>0</v>
      </c>
      <c r="H55" s="2"/>
      <c r="I55" s="2">
        <f>+'Outstanding Debt'!BH42</f>
        <v>0</v>
      </c>
      <c r="J55" s="2">
        <f>+'Outstanding Debt'!BI42</f>
        <v>0</v>
      </c>
      <c r="L55" s="2">
        <v>0</v>
      </c>
      <c r="M55" s="2">
        <v>0</v>
      </c>
      <c r="N55" s="62"/>
      <c r="O55" s="62"/>
      <c r="Q55" s="2"/>
    </row>
    <row r="56" spans="2:17" hidden="1" x14ac:dyDescent="0.2">
      <c r="B56" s="3">
        <v>2057</v>
      </c>
      <c r="C56" s="38"/>
      <c r="D56" s="2">
        <f>+'Outstanding Debt'!CN43</f>
        <v>0</v>
      </c>
      <c r="E56" s="101"/>
      <c r="F56" s="2">
        <f>+'Outstanding Debt'!CO43</f>
        <v>0</v>
      </c>
      <c r="G56" s="2">
        <f t="shared" si="0"/>
        <v>0</v>
      </c>
      <c r="H56" s="2"/>
      <c r="I56" s="2">
        <f>+'Outstanding Debt'!BH43</f>
        <v>0</v>
      </c>
      <c r="J56" s="2">
        <f>+'Outstanding Debt'!BI43</f>
        <v>0</v>
      </c>
      <c r="L56" s="2">
        <v>0</v>
      </c>
      <c r="M56" s="2">
        <v>0</v>
      </c>
      <c r="N56" s="62"/>
      <c r="O56" s="62"/>
      <c r="Q56" s="2"/>
    </row>
    <row r="57" spans="2:17" ht="13.5" thickBot="1" x14ac:dyDescent="0.25">
      <c r="B57" s="19" t="s">
        <v>8</v>
      </c>
      <c r="C57" s="19"/>
      <c r="D57" s="45">
        <f>SUM(D20:D56)</f>
        <v>6010000</v>
      </c>
      <c r="E57" s="45"/>
      <c r="F57" s="45">
        <f>SUM(F20:F56)</f>
        <v>2652490.5</v>
      </c>
      <c r="G57" s="45">
        <f>SUM(G20:G56)</f>
        <v>8662490.5</v>
      </c>
      <c r="H57" s="45"/>
      <c r="I57" s="45">
        <f>SUM(I20:I56)</f>
        <v>6010000</v>
      </c>
      <c r="J57" s="45">
        <f>SUM(J20:J56)</f>
        <v>2652490.5</v>
      </c>
      <c r="K57" s="9"/>
      <c r="L57" s="45">
        <f>SUM(L20:L56)</f>
        <v>0</v>
      </c>
      <c r="M57" s="45">
        <f>SUM(M20:M56)</f>
        <v>0</v>
      </c>
      <c r="Q57" s="62"/>
    </row>
    <row r="58" spans="2:17" ht="13.5" thickTop="1" x14ac:dyDescent="0.2"/>
    <row r="59" spans="2:17" x14ac:dyDescent="0.2">
      <c r="B59" s="7"/>
    </row>
    <row r="60" spans="2:17" x14ac:dyDescent="0.2">
      <c r="B60" s="7"/>
    </row>
    <row r="61" spans="2:17" x14ac:dyDescent="0.2">
      <c r="B61" s="7"/>
    </row>
  </sheetData>
  <mergeCells count="6">
    <mergeCell ref="B5:M5"/>
    <mergeCell ref="B6:M6"/>
    <mergeCell ref="B7:M7"/>
    <mergeCell ref="D18:G18"/>
    <mergeCell ref="I18:J18"/>
    <mergeCell ref="L18:M18"/>
  </mergeCells>
  <printOptions horizontalCentered="1"/>
  <pageMargins left="0.25" right="0.25" top="0.75" bottom="0.75" header="0.3" footer="0.3"/>
  <pageSetup scale="90" orientation="landscape" r:id="rId1"/>
  <headerFooter>
    <oddFooter>&amp;L&amp;8&amp;D&amp;Z&amp;F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B2:W54"/>
  <sheetViews>
    <sheetView showGridLines="0" zoomScale="115" zoomScaleNormal="115" workbookViewId="0">
      <selection activeCell="W20" sqref="W20"/>
    </sheetView>
  </sheetViews>
  <sheetFormatPr defaultColWidth="8.85546875" defaultRowHeight="12.75" x14ac:dyDescent="0.2"/>
  <cols>
    <col min="1" max="1" width="2.140625" style="1" customWidth="1"/>
    <col min="2" max="5" width="8.85546875" style="1"/>
    <col min="6" max="6" width="6.42578125" style="1" customWidth="1"/>
    <col min="7" max="7" width="2.5703125" style="1" customWidth="1"/>
    <col min="8" max="8" width="12.5703125" style="1" customWidth="1"/>
    <col min="9" max="9" width="3.5703125" style="1" customWidth="1"/>
    <col min="10" max="10" width="12.5703125" style="1" customWidth="1"/>
    <col min="11" max="11" width="2.42578125" style="1" customWidth="1"/>
    <col min="12" max="12" width="11" style="1" customWidth="1"/>
    <col min="13" max="13" width="2.42578125" style="1" customWidth="1"/>
    <col min="14" max="14" width="12.5703125" style="1" bestFit="1" customWidth="1"/>
    <col min="15" max="15" width="8" style="1" bestFit="1" customWidth="1"/>
    <col min="16" max="16" width="2.42578125" style="1" customWidth="1"/>
    <col min="17" max="17" width="12.5703125" style="1" bestFit="1" customWidth="1"/>
    <col min="18" max="18" width="8" style="1" bestFit="1" customWidth="1"/>
    <col min="19" max="19" width="2.42578125" style="1" customWidth="1"/>
    <col min="20" max="20" width="14.140625" style="1" bestFit="1" customWidth="1"/>
    <col min="21" max="23" width="8.85546875" style="1"/>
    <col min="24" max="25" width="11.5703125" style="1" bestFit="1" customWidth="1"/>
    <col min="26" max="16384" width="8.85546875" style="1"/>
  </cols>
  <sheetData>
    <row r="2" spans="2:23" ht="15.75" customHeight="1" x14ac:dyDescent="0.25">
      <c r="B2" s="182" t="s">
        <v>6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</row>
    <row r="3" spans="2:23" ht="15.75" customHeight="1" thickBot="1" x14ac:dyDescent="0.25">
      <c r="B3" s="184" t="s">
        <v>164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</row>
    <row r="4" spans="2:23" ht="13.35" customHeight="1" x14ac:dyDescent="0.2">
      <c r="B4" s="185" t="s">
        <v>259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</row>
    <row r="5" spans="2:23" ht="13.35" customHeight="1" x14ac:dyDescent="0.2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2:23" ht="13.35" customHeight="1" x14ac:dyDescent="0.2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</row>
    <row r="7" spans="2:23" ht="13.35" customHeight="1" x14ac:dyDescent="0.2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</row>
    <row r="8" spans="2:23" ht="13.35" customHeight="1" x14ac:dyDescent="0.2">
      <c r="J8" s="41"/>
      <c r="K8" s="41"/>
      <c r="L8" s="41"/>
    </row>
    <row r="9" spans="2:23" ht="13.35" customHeight="1" x14ac:dyDescent="0.2">
      <c r="H9" s="41" t="s">
        <v>161</v>
      </c>
      <c r="J9" s="41" t="s">
        <v>145</v>
      </c>
      <c r="K9" s="41"/>
      <c r="L9" s="41" t="s">
        <v>149</v>
      </c>
      <c r="N9" s="183" t="s">
        <v>117</v>
      </c>
      <c r="O9" s="183"/>
      <c r="Q9" s="183" t="s">
        <v>214</v>
      </c>
      <c r="R9" s="183"/>
      <c r="S9" s="40"/>
      <c r="T9" s="183" t="s">
        <v>52</v>
      </c>
      <c r="U9" s="183"/>
    </row>
    <row r="10" spans="2:23" ht="13.35" customHeight="1" x14ac:dyDescent="0.2">
      <c r="B10" s="56" t="s">
        <v>39</v>
      </c>
      <c r="C10" s="57"/>
      <c r="D10" s="57"/>
      <c r="E10" s="57"/>
      <c r="F10" s="57"/>
      <c r="G10" s="10"/>
      <c r="H10" s="60" t="s">
        <v>5</v>
      </c>
      <c r="I10" s="10"/>
      <c r="J10" s="60" t="s">
        <v>5</v>
      </c>
      <c r="K10" s="97"/>
      <c r="L10" s="43" t="s">
        <v>150</v>
      </c>
      <c r="N10" s="43" t="s">
        <v>60</v>
      </c>
      <c r="O10" s="43" t="s">
        <v>64</v>
      </c>
      <c r="Q10" s="43" t="s">
        <v>60</v>
      </c>
      <c r="R10" s="43" t="s">
        <v>64</v>
      </c>
      <c r="S10" s="40"/>
      <c r="T10" s="43" t="s">
        <v>60</v>
      </c>
      <c r="U10" s="43" t="s">
        <v>64</v>
      </c>
    </row>
    <row r="11" spans="2:23" hidden="1" x14ac:dyDescent="0.2">
      <c r="B11" s="10" t="s">
        <v>61</v>
      </c>
      <c r="C11" s="10"/>
      <c r="D11" s="10"/>
      <c r="E11" s="10"/>
      <c r="F11" s="10"/>
      <c r="G11" s="10"/>
      <c r="H11" s="98"/>
      <c r="I11" s="10"/>
      <c r="J11" s="61">
        <f>+'Outstanding Debt'!C44</f>
        <v>0</v>
      </c>
      <c r="K11" s="58"/>
      <c r="L11" s="47">
        <v>44805</v>
      </c>
      <c r="N11" s="146">
        <f>+'Outstanding Debt'!F44</f>
        <v>0</v>
      </c>
      <c r="O11" s="66" t="e">
        <f>+N11/J11</f>
        <v>#DIV/0!</v>
      </c>
      <c r="Q11" s="146">
        <v>0</v>
      </c>
      <c r="R11" s="66">
        <v>0</v>
      </c>
      <c r="S11" s="69"/>
      <c r="T11" s="146">
        <f>+'Outstanding Debt'!H44</f>
        <v>0</v>
      </c>
      <c r="U11" s="66" t="e">
        <f>+T11/J11</f>
        <v>#DIV/0!</v>
      </c>
    </row>
    <row r="12" spans="2:23" x14ac:dyDescent="0.2">
      <c r="B12" s="10" t="s">
        <v>92</v>
      </c>
      <c r="C12" s="10"/>
      <c r="D12" s="10"/>
      <c r="E12" s="10"/>
      <c r="F12" s="10"/>
      <c r="G12" s="10"/>
      <c r="H12" s="98">
        <v>3995000</v>
      </c>
      <c r="I12" s="10"/>
      <c r="J12" s="61">
        <f>+'Outstanding Debt'!L44</f>
        <v>1830000</v>
      </c>
      <c r="K12" s="58"/>
      <c r="L12" s="47">
        <v>45536</v>
      </c>
      <c r="N12" s="76">
        <f>+'Outstanding Debt'!O44</f>
        <v>457500</v>
      </c>
      <c r="O12" s="66">
        <f>+N12/J12</f>
        <v>0.25</v>
      </c>
      <c r="Q12" s="76">
        <v>0</v>
      </c>
      <c r="R12" s="66">
        <v>0</v>
      </c>
      <c r="S12" s="69"/>
      <c r="T12" s="76">
        <f>+'Outstanding Debt'!Q44</f>
        <v>1372500</v>
      </c>
      <c r="U12" s="66">
        <f>+T12/J12</f>
        <v>0.75</v>
      </c>
    </row>
    <row r="13" spans="2:23" x14ac:dyDescent="0.2">
      <c r="B13" s="10" t="s">
        <v>93</v>
      </c>
      <c r="C13" s="10"/>
      <c r="D13" s="10"/>
      <c r="E13" s="10"/>
      <c r="F13" s="10"/>
      <c r="G13" s="10"/>
      <c r="H13" s="12">
        <v>5665000</v>
      </c>
      <c r="I13" s="10"/>
      <c r="J13" s="58">
        <f>+'Outstanding Debt'!U44</f>
        <v>3725000</v>
      </c>
      <c r="K13" s="58"/>
      <c r="L13" s="47">
        <v>46266</v>
      </c>
      <c r="N13" s="76">
        <f>+'Outstanding Debt'!X44</f>
        <v>1241542.5</v>
      </c>
      <c r="O13" s="66">
        <f>+N13/J13</f>
        <v>0.33329999999999999</v>
      </c>
      <c r="Q13" s="76">
        <v>0</v>
      </c>
      <c r="R13" s="66">
        <v>0</v>
      </c>
      <c r="S13" s="69"/>
      <c r="T13" s="76">
        <f>+'Outstanding Debt'!Z44</f>
        <v>2483457.5</v>
      </c>
      <c r="U13" s="66">
        <f>+T13/J13</f>
        <v>0.66669999999999996</v>
      </c>
    </row>
    <row r="14" spans="2:23" x14ac:dyDescent="0.2">
      <c r="B14" s="10" t="s">
        <v>192</v>
      </c>
      <c r="C14" s="10"/>
      <c r="D14" s="10"/>
      <c r="E14" s="10"/>
      <c r="F14" s="10"/>
      <c r="G14" s="10"/>
      <c r="H14" s="12">
        <v>1285000</v>
      </c>
      <c r="I14" s="10"/>
      <c r="J14" s="58">
        <f>+'Outstanding Debt'!AD44</f>
        <v>230000</v>
      </c>
      <c r="K14" s="58"/>
      <c r="L14" s="72" t="s">
        <v>193</v>
      </c>
      <c r="N14" s="76">
        <f>+'Outstanding Debt'!AG44</f>
        <v>0</v>
      </c>
      <c r="O14" s="66">
        <v>0</v>
      </c>
      <c r="Q14" s="76">
        <v>0</v>
      </c>
      <c r="R14" s="66">
        <v>0</v>
      </c>
      <c r="S14" s="69"/>
      <c r="T14" s="76">
        <f>+'Outstanding Debt'!AI44</f>
        <v>230000</v>
      </c>
      <c r="U14" s="66">
        <f>+T14/J14</f>
        <v>1</v>
      </c>
    </row>
    <row r="15" spans="2:23" x14ac:dyDescent="0.2">
      <c r="B15" s="10" t="s">
        <v>213</v>
      </c>
      <c r="C15" s="10"/>
      <c r="D15" s="10"/>
      <c r="E15" s="10"/>
      <c r="F15" s="10"/>
      <c r="G15" s="10"/>
      <c r="H15" s="12">
        <v>8965000</v>
      </c>
      <c r="I15" s="10"/>
      <c r="J15" s="12">
        <f>+'Outstanding Debt'!AM44</f>
        <v>6970000</v>
      </c>
      <c r="K15" s="58"/>
      <c r="L15" s="72">
        <v>47362</v>
      </c>
      <c r="N15" s="76">
        <v>0</v>
      </c>
      <c r="O15" s="66">
        <v>0</v>
      </c>
      <c r="Q15" s="76">
        <f>+'Outstanding Debt'!AP44</f>
        <v>4585000</v>
      </c>
      <c r="R15" s="66">
        <f>+Q15/J15</f>
        <v>0.65781922525107606</v>
      </c>
      <c r="S15" s="69"/>
      <c r="T15" s="76">
        <f>+'Outstanding Debt'!AR44</f>
        <v>2385000</v>
      </c>
      <c r="U15" s="66">
        <f>+T15/J15</f>
        <v>0.34218077474892394</v>
      </c>
      <c r="W15" s="70"/>
    </row>
    <row r="16" spans="2:23" x14ac:dyDescent="0.2">
      <c r="B16" s="10" t="s">
        <v>225</v>
      </c>
      <c r="C16" s="10"/>
      <c r="D16" s="10"/>
      <c r="E16" s="10"/>
      <c r="F16" s="10"/>
      <c r="G16" s="10"/>
      <c r="H16" s="12">
        <v>6205000</v>
      </c>
      <c r="I16" s="10"/>
      <c r="J16" s="12">
        <f>+'Outstanding Debt'!AV44</f>
        <v>3130000</v>
      </c>
      <c r="K16" s="58"/>
      <c r="L16" s="72">
        <v>47362</v>
      </c>
      <c r="N16" s="76">
        <f>+'Outstanding Debt'!AY44</f>
        <v>2222300</v>
      </c>
      <c r="O16" s="66">
        <v>0.71</v>
      </c>
      <c r="Q16" s="76">
        <v>0</v>
      </c>
      <c r="R16" s="66">
        <v>0</v>
      </c>
      <c r="S16" s="69"/>
      <c r="T16" s="76">
        <f>+'Outstanding Debt'!BA44</f>
        <v>907700</v>
      </c>
      <c r="U16" s="66">
        <v>0.28999999999999998</v>
      </c>
      <c r="W16" s="70"/>
    </row>
    <row r="17" spans="2:23" x14ac:dyDescent="0.2">
      <c r="B17" s="10" t="s">
        <v>238</v>
      </c>
      <c r="C17" s="10"/>
      <c r="D17" s="10"/>
      <c r="E17" s="10"/>
      <c r="F17" s="10"/>
      <c r="G17" s="10"/>
      <c r="H17" s="12">
        <v>4742000</v>
      </c>
      <c r="I17" s="10"/>
      <c r="J17" s="12">
        <f>+'Outstanding Debt'!BE44</f>
        <v>4319000</v>
      </c>
      <c r="K17" s="58"/>
      <c r="L17" s="72">
        <v>48092</v>
      </c>
      <c r="N17" s="76">
        <f t="shared" ref="N17:N26" si="0">+J17*O17</f>
        <v>4319000</v>
      </c>
      <c r="O17" s="66">
        <v>1</v>
      </c>
      <c r="Q17" s="76">
        <v>0</v>
      </c>
      <c r="R17" s="66">
        <v>0</v>
      </c>
      <c r="S17" s="69"/>
      <c r="T17" s="76">
        <v>0</v>
      </c>
      <c r="U17" s="66">
        <v>0</v>
      </c>
      <c r="W17" s="70"/>
    </row>
    <row r="18" spans="2:23" x14ac:dyDescent="0.2">
      <c r="B18" s="10" t="s">
        <v>239</v>
      </c>
      <c r="C18" s="10"/>
      <c r="D18" s="10"/>
      <c r="E18" s="10"/>
      <c r="F18" s="10"/>
      <c r="G18" s="10"/>
      <c r="H18" s="12">
        <v>2125000</v>
      </c>
      <c r="J18" s="12">
        <f>+'Outstanding Debt'!BL44</f>
        <v>1930000</v>
      </c>
      <c r="L18" s="72">
        <v>48092</v>
      </c>
      <c r="N18" s="76">
        <f t="shared" si="0"/>
        <v>1930000</v>
      </c>
      <c r="O18" s="66">
        <v>1</v>
      </c>
      <c r="Q18" s="76">
        <v>0</v>
      </c>
      <c r="R18" s="66">
        <v>0</v>
      </c>
      <c r="T18" s="76">
        <v>0</v>
      </c>
      <c r="U18" s="66">
        <v>0</v>
      </c>
      <c r="W18" s="70"/>
    </row>
    <row r="19" spans="2:23" x14ac:dyDescent="0.2">
      <c r="B19" s="10" t="s">
        <v>253</v>
      </c>
      <c r="C19" s="10"/>
      <c r="D19" s="10"/>
      <c r="E19" s="10"/>
      <c r="F19" s="10"/>
      <c r="G19" s="10"/>
      <c r="H19" s="12">
        <v>12707000</v>
      </c>
      <c r="J19" s="12">
        <f>+'Outstanding Debt'!BS44</f>
        <v>11958000</v>
      </c>
      <c r="L19" s="47">
        <v>48458</v>
      </c>
      <c r="N19" s="76">
        <f t="shared" si="0"/>
        <v>11958000</v>
      </c>
      <c r="O19" s="66">
        <v>1</v>
      </c>
      <c r="Q19" s="76">
        <v>0</v>
      </c>
      <c r="R19" s="66">
        <v>0</v>
      </c>
      <c r="T19" s="76">
        <v>0</v>
      </c>
      <c r="U19" s="66">
        <v>0</v>
      </c>
      <c r="W19" s="70"/>
    </row>
    <row r="20" spans="2:23" x14ac:dyDescent="0.2">
      <c r="B20" s="10" t="s">
        <v>254</v>
      </c>
      <c r="C20" s="10"/>
      <c r="D20" s="10"/>
      <c r="E20" s="10"/>
      <c r="F20" s="10"/>
      <c r="G20" s="10"/>
      <c r="H20" s="12">
        <v>5645000</v>
      </c>
      <c r="J20" s="12">
        <f>+'Outstanding Debt'!BZ44</f>
        <v>5315000</v>
      </c>
      <c r="L20" s="47">
        <v>48458</v>
      </c>
      <c r="N20" s="76">
        <f t="shared" si="0"/>
        <v>5315000</v>
      </c>
      <c r="O20" s="66">
        <v>1</v>
      </c>
      <c r="Q20" s="76">
        <v>0</v>
      </c>
      <c r="R20" s="66">
        <v>0</v>
      </c>
      <c r="T20" s="76">
        <v>0</v>
      </c>
      <c r="U20" s="66">
        <v>0</v>
      </c>
      <c r="W20" s="70"/>
    </row>
    <row r="21" spans="2:23" x14ac:dyDescent="0.2">
      <c r="B21" s="10" t="s">
        <v>264</v>
      </c>
      <c r="C21" s="10"/>
      <c r="D21" s="10"/>
      <c r="E21" s="10"/>
      <c r="F21" s="10"/>
      <c r="G21" s="10"/>
      <c r="H21" s="12">
        <v>13427000</v>
      </c>
      <c r="J21" s="12">
        <f>+'Outstanding Debt'!CG44</f>
        <v>13070000</v>
      </c>
      <c r="L21" s="47">
        <v>48823</v>
      </c>
      <c r="N21" s="76">
        <f t="shared" si="0"/>
        <v>13070000</v>
      </c>
      <c r="O21" s="66">
        <v>1</v>
      </c>
      <c r="Q21" s="76">
        <v>0</v>
      </c>
      <c r="R21" s="66">
        <v>0</v>
      </c>
      <c r="T21" s="76">
        <v>0</v>
      </c>
      <c r="U21" s="66">
        <v>0</v>
      </c>
      <c r="W21" s="70"/>
    </row>
    <row r="22" spans="2:23" x14ac:dyDescent="0.2">
      <c r="B22" s="10" t="s">
        <v>265</v>
      </c>
      <c r="C22" s="10"/>
      <c r="D22" s="10"/>
      <c r="E22" s="10"/>
      <c r="F22" s="10"/>
      <c r="G22" s="10"/>
      <c r="H22" s="12">
        <v>6175000</v>
      </c>
      <c r="J22" s="12">
        <f>+'Outstanding Debt'!CN44</f>
        <v>6010000</v>
      </c>
      <c r="L22" s="47">
        <v>48823</v>
      </c>
      <c r="N22" s="76">
        <f t="shared" si="0"/>
        <v>6010000</v>
      </c>
      <c r="O22" s="66">
        <v>1</v>
      </c>
      <c r="Q22" s="76">
        <v>0</v>
      </c>
      <c r="R22" s="66">
        <v>0</v>
      </c>
      <c r="T22" s="76">
        <v>0</v>
      </c>
      <c r="U22" s="66">
        <v>0</v>
      </c>
      <c r="W22" s="70"/>
    </row>
    <row r="23" spans="2:23" x14ac:dyDescent="0.2">
      <c r="B23" s="10" t="s">
        <v>273</v>
      </c>
      <c r="C23" s="10"/>
      <c r="D23" s="10"/>
      <c r="E23" s="10"/>
      <c r="F23" s="10"/>
      <c r="G23" s="10"/>
      <c r="H23" s="12">
        <v>7124000</v>
      </c>
      <c r="J23" s="12">
        <f>+'Outstanding Debt'!CU44</f>
        <v>7124000</v>
      </c>
      <c r="L23" s="47">
        <v>49004</v>
      </c>
      <c r="N23" s="76">
        <f t="shared" si="0"/>
        <v>7124000</v>
      </c>
      <c r="O23" s="66">
        <v>1</v>
      </c>
      <c r="Q23" s="76">
        <v>0</v>
      </c>
      <c r="R23" s="66">
        <v>0</v>
      </c>
      <c r="T23" s="76">
        <v>0</v>
      </c>
      <c r="U23" s="66">
        <v>0</v>
      </c>
      <c r="W23" s="70"/>
    </row>
    <row r="24" spans="2:23" x14ac:dyDescent="0.2">
      <c r="B24" s="10" t="s">
        <v>274</v>
      </c>
      <c r="C24" s="10"/>
      <c r="D24" s="10"/>
      <c r="E24" s="10"/>
      <c r="F24" s="10"/>
      <c r="G24" s="10"/>
      <c r="H24" s="12">
        <v>3620000</v>
      </c>
      <c r="J24" s="12">
        <f>+'Outstanding Debt'!DB44</f>
        <v>3620000</v>
      </c>
      <c r="L24" s="47">
        <v>49004</v>
      </c>
      <c r="N24" s="76">
        <f t="shared" si="0"/>
        <v>3620000</v>
      </c>
      <c r="O24" s="66">
        <v>1</v>
      </c>
      <c r="Q24" s="76">
        <v>0</v>
      </c>
      <c r="R24" s="66">
        <v>0</v>
      </c>
      <c r="T24" s="76">
        <v>0</v>
      </c>
      <c r="U24" s="66">
        <v>0</v>
      </c>
      <c r="W24" s="70"/>
    </row>
    <row r="25" spans="2:23" x14ac:dyDescent="0.2">
      <c r="B25" s="10" t="s">
        <v>275</v>
      </c>
      <c r="C25" s="10"/>
      <c r="D25" s="10"/>
      <c r="E25" s="10"/>
      <c r="F25" s="10"/>
      <c r="G25" s="10"/>
      <c r="H25" s="12">
        <v>2590000</v>
      </c>
      <c r="J25" s="12">
        <f>+'Outstanding Debt'!DI44</f>
        <v>2590000</v>
      </c>
      <c r="L25" s="47">
        <v>49004</v>
      </c>
      <c r="N25" s="76">
        <f t="shared" si="0"/>
        <v>2590000</v>
      </c>
      <c r="O25" s="66">
        <v>1</v>
      </c>
      <c r="Q25" s="76">
        <v>0</v>
      </c>
      <c r="R25" s="66">
        <v>0</v>
      </c>
      <c r="T25" s="76">
        <v>0</v>
      </c>
      <c r="U25" s="66">
        <v>0</v>
      </c>
      <c r="W25" s="70"/>
    </row>
    <row r="26" spans="2:23" x14ac:dyDescent="0.2">
      <c r="B26" s="10" t="s">
        <v>276</v>
      </c>
      <c r="C26" s="10"/>
      <c r="D26" s="10"/>
      <c r="E26" s="10"/>
      <c r="F26" s="10"/>
      <c r="G26" s="10"/>
      <c r="H26" s="12">
        <v>8910000</v>
      </c>
      <c r="J26" s="12">
        <f>+'Outstanding Debt'!DP44</f>
        <v>8910000</v>
      </c>
      <c r="L26" s="47">
        <v>49004</v>
      </c>
      <c r="N26" s="76">
        <f t="shared" si="0"/>
        <v>8910000</v>
      </c>
      <c r="O26" s="66">
        <v>1</v>
      </c>
      <c r="Q26" s="76">
        <v>0</v>
      </c>
      <c r="R26" s="66">
        <v>0</v>
      </c>
      <c r="T26" s="76">
        <v>0</v>
      </c>
      <c r="U26" s="66">
        <v>0</v>
      </c>
      <c r="W26" s="70"/>
    </row>
    <row r="27" spans="2:23" x14ac:dyDescent="0.2">
      <c r="B27" s="10" t="s">
        <v>277</v>
      </c>
      <c r="C27" s="10"/>
      <c r="D27" s="10"/>
      <c r="E27" s="10"/>
      <c r="F27" s="10"/>
      <c r="G27" s="10"/>
      <c r="H27" s="12">
        <v>16935000</v>
      </c>
      <c r="J27" s="12">
        <f>+'Outstanding Debt'!DW44</f>
        <v>16935000</v>
      </c>
      <c r="L27" s="47">
        <v>48823</v>
      </c>
      <c r="N27" s="76">
        <f>+'Outstanding Debt'!DZ44</f>
        <v>9905000</v>
      </c>
      <c r="O27" s="66">
        <v>0.57999999999999996</v>
      </c>
      <c r="Q27" s="76">
        <v>0</v>
      </c>
      <c r="R27" s="66">
        <v>0</v>
      </c>
      <c r="T27" s="76">
        <f>+J27-N27</f>
        <v>7030000</v>
      </c>
      <c r="U27" s="66">
        <v>0.42</v>
      </c>
      <c r="W27" s="70"/>
    </row>
    <row r="28" spans="2:23" x14ac:dyDescent="0.2">
      <c r="B28" s="10"/>
      <c r="C28" s="10"/>
      <c r="D28" s="10"/>
      <c r="E28" s="10"/>
      <c r="F28" s="10"/>
      <c r="G28" s="10"/>
      <c r="H28" s="12"/>
      <c r="J28" s="12"/>
      <c r="L28" s="47"/>
      <c r="N28" s="76"/>
      <c r="O28" s="66"/>
      <c r="Q28" s="76"/>
      <c r="R28" s="66"/>
      <c r="T28" s="76"/>
      <c r="U28" s="66"/>
      <c r="W28" s="70"/>
    </row>
    <row r="29" spans="2:23" ht="13.5" thickBot="1" x14ac:dyDescent="0.25">
      <c r="B29" s="10" t="s">
        <v>62</v>
      </c>
      <c r="C29" s="10"/>
      <c r="D29" s="59"/>
      <c r="E29" s="10"/>
      <c r="F29" s="10"/>
      <c r="G29" s="10"/>
      <c r="H29" s="13">
        <f>SUM(H12:H27)</f>
        <v>110115000</v>
      </c>
      <c r="I29" s="10"/>
      <c r="J29" s="13">
        <f>SUM(J12:J27)</f>
        <v>97666000</v>
      </c>
      <c r="K29" s="61"/>
      <c r="L29" s="154"/>
      <c r="N29" s="13">
        <f>SUM(N12:N27)</f>
        <v>78672342.5</v>
      </c>
      <c r="O29" s="68">
        <f>+N29/J29</f>
        <v>0.80552436364753344</v>
      </c>
      <c r="Q29" s="13">
        <f>SUM(Q12:Q27)</f>
        <v>4585000</v>
      </c>
      <c r="R29" s="68">
        <f>+Q29/J29</f>
        <v>4.6945712940020069E-2</v>
      </c>
      <c r="S29" s="69"/>
      <c r="T29" s="13">
        <f>SUM(T12:T27)</f>
        <v>14408657.5</v>
      </c>
      <c r="U29" s="68">
        <f>+T29/J29</f>
        <v>0.1475299234124465</v>
      </c>
    </row>
    <row r="30" spans="2:23" ht="13.5" thickTop="1" x14ac:dyDescent="0.2">
      <c r="B30" s="10"/>
      <c r="C30" s="10"/>
      <c r="D30" s="59"/>
      <c r="E30" s="10"/>
      <c r="F30" s="10"/>
      <c r="G30" s="10"/>
      <c r="H30" s="10"/>
      <c r="I30" s="10"/>
      <c r="J30" s="61"/>
      <c r="K30" s="61"/>
      <c r="L30" s="61"/>
      <c r="N30" s="61"/>
      <c r="O30" s="69"/>
      <c r="Q30" s="61"/>
      <c r="R30" s="69"/>
      <c r="S30" s="69"/>
      <c r="T30" s="61"/>
      <c r="U30" s="69"/>
    </row>
    <row r="31" spans="2:23" x14ac:dyDescent="0.2">
      <c r="B31" s="10"/>
      <c r="C31" s="10"/>
      <c r="D31" s="59"/>
      <c r="E31" s="10"/>
      <c r="F31" s="10"/>
      <c r="G31" s="10"/>
      <c r="H31" s="10"/>
      <c r="I31" s="10"/>
      <c r="J31" s="61"/>
      <c r="K31" s="61"/>
      <c r="L31" s="61"/>
      <c r="N31" s="61"/>
      <c r="O31" s="69"/>
      <c r="Q31" s="61"/>
      <c r="R31" s="69"/>
      <c r="S31" s="69"/>
      <c r="T31" s="61"/>
      <c r="U31" s="69"/>
    </row>
    <row r="32" spans="2:23" x14ac:dyDescent="0.2">
      <c r="B32" s="10"/>
      <c r="C32" s="10"/>
      <c r="D32" s="59"/>
      <c r="E32" s="10"/>
      <c r="F32" s="10"/>
      <c r="G32" s="10"/>
      <c r="H32" s="10"/>
      <c r="I32" s="10"/>
      <c r="J32" s="61"/>
      <c r="K32" s="61"/>
      <c r="L32" s="61"/>
      <c r="N32" s="61"/>
      <c r="O32" s="69"/>
      <c r="Q32" s="61"/>
      <c r="R32" s="69"/>
      <c r="S32" s="69"/>
      <c r="T32" s="61"/>
      <c r="U32" s="69"/>
    </row>
    <row r="33" spans="2:21" x14ac:dyDescent="0.2">
      <c r="B33" s="10"/>
      <c r="C33" s="10"/>
      <c r="D33" s="59"/>
      <c r="E33" s="10"/>
      <c r="F33" s="10"/>
      <c r="G33" s="10"/>
      <c r="H33" s="10"/>
      <c r="I33" s="10"/>
      <c r="J33" s="61"/>
      <c r="K33" s="61"/>
      <c r="L33" s="61"/>
      <c r="N33" s="61"/>
      <c r="O33" s="69"/>
      <c r="Q33" s="61"/>
      <c r="R33" s="69"/>
      <c r="S33" s="69"/>
      <c r="T33" s="61"/>
      <c r="U33" s="69"/>
    </row>
    <row r="34" spans="2:21" x14ac:dyDescent="0.2">
      <c r="B34" s="10"/>
      <c r="C34" s="10"/>
      <c r="D34" s="59"/>
      <c r="E34" s="10"/>
      <c r="F34" s="10"/>
      <c r="G34" s="10"/>
      <c r="H34" s="10"/>
      <c r="I34" s="10"/>
      <c r="J34" s="61"/>
      <c r="K34" s="61"/>
      <c r="L34" s="61"/>
      <c r="N34" s="61"/>
      <c r="O34" s="69"/>
      <c r="Q34" s="61"/>
      <c r="R34" s="69"/>
      <c r="S34" s="69"/>
      <c r="T34" s="61"/>
      <c r="U34" s="69"/>
    </row>
    <row r="35" spans="2:21" x14ac:dyDescent="0.2">
      <c r="B35" s="10"/>
      <c r="C35" s="10"/>
      <c r="D35" s="59"/>
      <c r="E35" s="10"/>
      <c r="F35" s="10"/>
      <c r="G35" s="10"/>
      <c r="H35" s="10"/>
      <c r="I35" s="10"/>
      <c r="J35" s="61"/>
      <c r="K35" s="61"/>
      <c r="L35" s="61"/>
      <c r="N35" s="61"/>
      <c r="O35" s="69"/>
      <c r="Q35" s="61"/>
      <c r="R35" s="69"/>
      <c r="S35" s="69"/>
      <c r="T35" s="61"/>
      <c r="U35" s="69"/>
    </row>
    <row r="36" spans="2:21" x14ac:dyDescent="0.2">
      <c r="B36" s="10"/>
      <c r="C36" s="10"/>
      <c r="D36" s="59"/>
      <c r="E36" s="10"/>
      <c r="F36" s="10"/>
      <c r="G36" s="10"/>
      <c r="H36" s="10"/>
      <c r="I36" s="10"/>
      <c r="J36" s="61"/>
      <c r="K36" s="61"/>
      <c r="L36" s="61"/>
      <c r="N36" s="61"/>
      <c r="O36" s="69"/>
      <c r="Q36" s="61"/>
      <c r="R36" s="69"/>
      <c r="S36" s="69"/>
      <c r="T36" s="61"/>
      <c r="U36" s="69"/>
    </row>
    <row r="37" spans="2:21" x14ac:dyDescent="0.2">
      <c r="B37" s="10"/>
      <c r="C37" s="10"/>
      <c r="D37" s="59"/>
      <c r="E37" s="10"/>
      <c r="F37" s="10"/>
      <c r="G37" s="10"/>
      <c r="H37" s="10"/>
      <c r="I37" s="10"/>
      <c r="J37" s="61"/>
      <c r="K37" s="61"/>
      <c r="L37" s="61"/>
      <c r="N37" s="61"/>
      <c r="O37" s="69"/>
      <c r="Q37" s="61"/>
      <c r="R37" s="69"/>
      <c r="S37" s="69"/>
      <c r="T37" s="61"/>
      <c r="U37" s="69"/>
    </row>
    <row r="38" spans="2:21" x14ac:dyDescent="0.2">
      <c r="B38" s="10"/>
      <c r="C38" s="10"/>
      <c r="D38" s="59"/>
      <c r="E38" s="10"/>
      <c r="F38" s="10"/>
      <c r="G38" s="10"/>
      <c r="H38" s="10"/>
      <c r="I38" s="10"/>
      <c r="J38" s="61"/>
      <c r="K38" s="61"/>
      <c r="L38" s="61"/>
      <c r="N38" s="61"/>
      <c r="O38" s="69"/>
      <c r="Q38" s="61"/>
      <c r="R38" s="69"/>
      <c r="S38" s="69"/>
      <c r="T38" s="61"/>
      <c r="U38" s="69"/>
    </row>
    <row r="39" spans="2:21" x14ac:dyDescent="0.2">
      <c r="B39" s="10"/>
      <c r="C39" s="10"/>
      <c r="D39" s="59"/>
      <c r="E39" s="10"/>
      <c r="F39" s="10"/>
      <c r="G39" s="10"/>
      <c r="H39" s="10"/>
      <c r="I39" s="10"/>
      <c r="J39" s="61"/>
      <c r="K39" s="61"/>
      <c r="L39" s="61"/>
      <c r="N39" s="61"/>
      <c r="O39" s="69"/>
      <c r="Q39" s="61"/>
      <c r="R39" s="69"/>
      <c r="S39" s="69"/>
      <c r="T39" s="61"/>
      <c r="U39" s="69"/>
    </row>
    <row r="40" spans="2:21" x14ac:dyDescent="0.2">
      <c r="B40" s="10"/>
      <c r="C40" s="10"/>
      <c r="D40" s="59"/>
      <c r="E40" s="10"/>
      <c r="F40" s="10"/>
      <c r="G40" s="10"/>
      <c r="H40" s="10"/>
      <c r="I40" s="10"/>
      <c r="J40" s="61"/>
      <c r="K40" s="61"/>
      <c r="L40" s="61"/>
      <c r="N40" s="61"/>
      <c r="O40" s="69"/>
      <c r="Q40" s="61"/>
      <c r="R40" s="69"/>
      <c r="S40" s="69"/>
      <c r="T40" s="61"/>
      <c r="U40" s="69"/>
    </row>
    <row r="41" spans="2:21" x14ac:dyDescent="0.2">
      <c r="B41" s="10"/>
      <c r="C41" s="10"/>
      <c r="D41" s="59"/>
      <c r="E41" s="10"/>
      <c r="F41" s="10"/>
      <c r="G41" s="10"/>
      <c r="H41" s="10"/>
      <c r="I41" s="10"/>
      <c r="J41" s="61"/>
      <c r="K41" s="61"/>
      <c r="L41" s="61"/>
      <c r="N41" s="61"/>
      <c r="O41" s="69"/>
      <c r="Q41" s="61"/>
      <c r="R41" s="69"/>
      <c r="S41" s="69"/>
      <c r="T41" s="61"/>
      <c r="U41" s="69"/>
    </row>
    <row r="42" spans="2:21" x14ac:dyDescent="0.2">
      <c r="B42" s="10"/>
      <c r="C42" s="10"/>
      <c r="D42" s="59"/>
      <c r="E42" s="10"/>
      <c r="F42" s="10"/>
      <c r="G42" s="10"/>
      <c r="H42" s="10"/>
      <c r="I42" s="10"/>
      <c r="J42" s="61"/>
      <c r="K42" s="61"/>
      <c r="L42" s="61"/>
      <c r="N42" s="61"/>
      <c r="O42" s="69"/>
      <c r="Q42" s="61"/>
      <c r="R42" s="69"/>
      <c r="S42" s="69"/>
      <c r="T42" s="61"/>
      <c r="U42" s="69"/>
    </row>
    <row r="43" spans="2:21" x14ac:dyDescent="0.2">
      <c r="B43" s="10"/>
      <c r="C43" s="10"/>
      <c r="D43" s="59"/>
      <c r="E43" s="10"/>
      <c r="F43" s="10"/>
      <c r="G43" s="10"/>
      <c r="H43" s="10"/>
      <c r="I43" s="10"/>
      <c r="J43" s="61"/>
      <c r="K43" s="61"/>
      <c r="L43" s="61"/>
      <c r="N43" s="61"/>
      <c r="O43" s="69"/>
      <c r="Q43" s="61"/>
      <c r="R43" s="69"/>
      <c r="S43" s="69"/>
      <c r="T43" s="61"/>
      <c r="U43" s="69"/>
    </row>
    <row r="44" spans="2:21" x14ac:dyDescent="0.2">
      <c r="B44" s="10"/>
      <c r="C44" s="10"/>
      <c r="D44" s="59"/>
      <c r="E44" s="10"/>
      <c r="F44" s="10"/>
      <c r="G44" s="10"/>
      <c r="H44" s="10"/>
      <c r="I44" s="10"/>
      <c r="J44" s="61"/>
      <c r="K44" s="61"/>
      <c r="L44" s="61"/>
      <c r="N44" s="61"/>
      <c r="O44" s="69"/>
      <c r="Q44" s="61"/>
      <c r="R44" s="69"/>
      <c r="S44" s="69"/>
      <c r="T44" s="61"/>
      <c r="U44" s="69"/>
    </row>
    <row r="45" spans="2:21" x14ac:dyDescent="0.2">
      <c r="B45" s="10"/>
      <c r="C45" s="10"/>
      <c r="D45" s="59"/>
      <c r="E45" s="10"/>
      <c r="F45" s="10"/>
      <c r="G45" s="10"/>
      <c r="H45" s="10"/>
      <c r="I45" s="10"/>
      <c r="J45" s="61"/>
      <c r="K45" s="61"/>
      <c r="L45" s="61"/>
      <c r="N45" s="61"/>
      <c r="O45" s="69"/>
      <c r="Q45" s="61"/>
      <c r="R45" s="69"/>
      <c r="S45" s="69"/>
      <c r="T45" s="61"/>
      <c r="U45" s="69"/>
    </row>
    <row r="46" spans="2:21" x14ac:dyDescent="0.2">
      <c r="B46" s="10"/>
      <c r="C46" s="10"/>
      <c r="D46" s="59"/>
      <c r="E46" s="10"/>
      <c r="F46" s="10"/>
      <c r="G46" s="10"/>
      <c r="H46" s="10"/>
      <c r="I46" s="10"/>
      <c r="J46" s="61"/>
      <c r="K46" s="61"/>
      <c r="L46" s="61"/>
      <c r="N46" s="61"/>
      <c r="O46" s="69"/>
      <c r="Q46" s="61"/>
      <c r="R46" s="69"/>
      <c r="S46" s="69"/>
      <c r="T46" s="61"/>
      <c r="U46" s="69"/>
    </row>
    <row r="47" spans="2:21" x14ac:dyDescent="0.2">
      <c r="B47" s="10"/>
      <c r="C47" s="10"/>
      <c r="D47" s="59"/>
      <c r="E47" s="10"/>
      <c r="F47" s="10"/>
      <c r="G47" s="10"/>
      <c r="H47" s="10"/>
      <c r="I47" s="10"/>
    </row>
    <row r="48" spans="2:21" x14ac:dyDescent="0.2">
      <c r="B48" s="10"/>
      <c r="C48" s="10"/>
      <c r="D48" s="59"/>
      <c r="E48" s="10"/>
      <c r="F48" s="10"/>
      <c r="G48" s="10"/>
      <c r="H48" s="10"/>
      <c r="I48" s="10"/>
      <c r="J48" s="41" t="s">
        <v>5</v>
      </c>
      <c r="K48" s="41"/>
      <c r="L48" s="41"/>
      <c r="N48" s="183" t="s">
        <v>117</v>
      </c>
      <c r="O48" s="183"/>
      <c r="Q48" s="183" t="s">
        <v>117</v>
      </c>
      <c r="R48" s="183"/>
      <c r="S48" s="40"/>
      <c r="T48" s="183" t="s">
        <v>52</v>
      </c>
      <c r="U48" s="183"/>
    </row>
    <row r="49" spans="2:21" x14ac:dyDescent="0.2">
      <c r="B49" s="56" t="s">
        <v>91</v>
      </c>
      <c r="C49" s="57"/>
      <c r="D49" s="64"/>
      <c r="E49" s="57"/>
      <c r="F49" s="57"/>
      <c r="G49" s="10"/>
      <c r="H49" s="10"/>
      <c r="I49" s="10"/>
      <c r="J49" s="60" t="s">
        <v>60</v>
      </c>
      <c r="K49" s="97"/>
      <c r="L49" s="97"/>
      <c r="N49" s="43" t="s">
        <v>60</v>
      </c>
      <c r="O49" s="43" t="s">
        <v>64</v>
      </c>
      <c r="Q49" s="43" t="s">
        <v>60</v>
      </c>
      <c r="R49" s="43" t="s">
        <v>64</v>
      </c>
      <c r="S49" s="40"/>
      <c r="T49" s="43" t="s">
        <v>60</v>
      </c>
      <c r="U49" s="43" t="s">
        <v>64</v>
      </c>
    </row>
    <row r="50" spans="2:21" x14ac:dyDescent="0.2">
      <c r="B50" s="10" t="s">
        <v>93</v>
      </c>
      <c r="C50" s="10"/>
      <c r="D50" s="10"/>
      <c r="E50" s="10"/>
      <c r="F50" s="10"/>
      <c r="G50" s="10"/>
      <c r="H50" s="10"/>
      <c r="J50" s="2">
        <v>7000000</v>
      </c>
      <c r="K50" s="2"/>
      <c r="L50" s="2"/>
      <c r="N50" s="76">
        <v>1400000</v>
      </c>
      <c r="O50" s="70">
        <f>+N50/J50</f>
        <v>0.2</v>
      </c>
      <c r="Q50" s="76">
        <v>1400000</v>
      </c>
      <c r="R50" s="70" t="e">
        <f>+Q50/M50</f>
        <v>#DIV/0!</v>
      </c>
      <c r="T50" s="76">
        <f>+J50-N50</f>
        <v>5600000</v>
      </c>
      <c r="U50" s="69">
        <f>+T50/J50</f>
        <v>0.8</v>
      </c>
    </row>
    <row r="51" spans="2:21" x14ac:dyDescent="0.2">
      <c r="B51" s="10" t="s">
        <v>94</v>
      </c>
      <c r="C51" s="10"/>
      <c r="D51" s="10"/>
      <c r="E51" s="10"/>
      <c r="F51" s="10"/>
      <c r="G51" s="10"/>
      <c r="H51" s="10"/>
      <c r="J51" s="2">
        <v>3000000</v>
      </c>
      <c r="K51" s="2"/>
      <c r="L51" s="2"/>
      <c r="N51" s="63">
        <f>+J51/3</f>
        <v>1000000</v>
      </c>
      <c r="O51" s="77">
        <f>+N51/J51</f>
        <v>0.33333333333333331</v>
      </c>
      <c r="Q51" s="63">
        <f>+M51/3</f>
        <v>0</v>
      </c>
      <c r="R51" s="77" t="e">
        <f>+Q51/M51</f>
        <v>#DIV/0!</v>
      </c>
      <c r="T51" s="63">
        <f>(+J51/3)*2</f>
        <v>2000000</v>
      </c>
      <c r="U51" s="67">
        <f>+T51/J51</f>
        <v>0.66666666666666663</v>
      </c>
    </row>
    <row r="52" spans="2:21" ht="13.5" thickBot="1" x14ac:dyDescent="0.25">
      <c r="B52" s="1" t="s">
        <v>63</v>
      </c>
      <c r="J52" s="45">
        <f>SUM(J50:J51)</f>
        <v>10000000</v>
      </c>
      <c r="K52" s="62"/>
      <c r="L52" s="62"/>
      <c r="N52" s="45">
        <f>SUM(N50:N51)</f>
        <v>2400000</v>
      </c>
      <c r="O52" s="68">
        <f>+N52/J52</f>
        <v>0.24</v>
      </c>
      <c r="Q52" s="45">
        <f>SUM(Q50:Q51)</f>
        <v>1400000</v>
      </c>
      <c r="R52" s="68" t="e">
        <f>+Q52/M52</f>
        <v>#DIV/0!</v>
      </c>
      <c r="T52" s="78">
        <f>(+J52/3)*2</f>
        <v>6666666.666666667</v>
      </c>
      <c r="U52" s="68">
        <f>+T52/J52</f>
        <v>0.66666666666666674</v>
      </c>
    </row>
    <row r="53" spans="2:21" ht="13.5" thickTop="1" x14ac:dyDescent="0.2"/>
    <row r="54" spans="2:21" x14ac:dyDescent="0.2">
      <c r="J54" s="62"/>
      <c r="K54" s="62"/>
      <c r="L54" s="62"/>
    </row>
  </sheetData>
  <mergeCells count="9">
    <mergeCell ref="B2:U2"/>
    <mergeCell ref="N48:O48"/>
    <mergeCell ref="T48:U48"/>
    <mergeCell ref="N9:O9"/>
    <mergeCell ref="T9:U9"/>
    <mergeCell ref="B3:U3"/>
    <mergeCell ref="B4:U4"/>
    <mergeCell ref="Q9:R9"/>
    <mergeCell ref="Q48:R48"/>
  </mergeCells>
  <printOptions horizontalCentered="1"/>
  <pageMargins left="0.25" right="0.25" top="0.75" bottom="0.75" header="0.3" footer="0.3"/>
  <pageSetup scale="84" orientation="landscape" r:id="rId1"/>
  <headerFooter>
    <oddFooter>&amp;L&amp;8&amp;D&amp;Z&amp;F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182DA-ABF2-45C9-A4FD-06BCD0884F55}">
  <sheetPr>
    <tabColor rgb="FF00B0F0"/>
    <pageSetUpPr fitToPage="1"/>
  </sheetPr>
  <dimension ref="B5:Q61"/>
  <sheetViews>
    <sheetView topLeftCell="A9" zoomScaleNormal="100" workbookViewId="0">
      <selection activeCell="B8" sqref="B8"/>
    </sheetView>
  </sheetViews>
  <sheetFormatPr defaultColWidth="8.85546875" defaultRowHeight="12.75" x14ac:dyDescent="0.2"/>
  <cols>
    <col min="1" max="2" width="8.85546875" style="1"/>
    <col min="3" max="3" width="0.85546875" style="1" customWidth="1"/>
    <col min="4" max="4" width="13.42578125" style="1" customWidth="1"/>
    <col min="5" max="5" width="8.85546875" style="1" customWidth="1"/>
    <col min="6" max="7" width="13.42578125" style="1" customWidth="1"/>
    <col min="8" max="8" width="2.42578125" style="1" customWidth="1"/>
    <col min="9" max="10" width="13.42578125" style="1" customWidth="1"/>
    <col min="11" max="11" width="2.42578125" style="1" customWidth="1"/>
    <col min="12" max="13" width="13.42578125" style="1" customWidth="1"/>
    <col min="14" max="14" width="11.42578125" style="1" customWidth="1"/>
    <col min="15" max="15" width="13.5703125" style="1" customWidth="1"/>
    <col min="16" max="16" width="8.85546875" style="1"/>
    <col min="17" max="17" width="13.85546875" style="1" customWidth="1"/>
    <col min="18" max="16384" width="8.85546875" style="1"/>
  </cols>
  <sheetData>
    <row r="5" spans="2:13" ht="15.75" x14ac:dyDescent="0.25">
      <c r="B5" s="182" t="s">
        <v>6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2:13" s="100" customFormat="1" ht="15" x14ac:dyDescent="0.25">
      <c r="B6" s="187" t="s">
        <v>166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</row>
    <row r="7" spans="2:13" x14ac:dyDescent="0.2">
      <c r="B7" s="183" t="s">
        <v>287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spans="2:13" x14ac:dyDescent="0.2">
      <c r="B8" s="1" t="s">
        <v>160</v>
      </c>
    </row>
    <row r="10" spans="2:13" x14ac:dyDescent="0.2">
      <c r="D10" s="1" t="s">
        <v>167</v>
      </c>
      <c r="F10" s="31">
        <v>7124000</v>
      </c>
    </row>
    <row r="11" spans="2:13" x14ac:dyDescent="0.2">
      <c r="D11" s="1" t="s">
        <v>25</v>
      </c>
      <c r="F11" s="47">
        <v>45323</v>
      </c>
    </row>
    <row r="12" spans="2:13" x14ac:dyDescent="0.2">
      <c r="D12" s="1" t="s">
        <v>168</v>
      </c>
      <c r="F12" s="47">
        <v>45337</v>
      </c>
    </row>
    <row r="13" spans="2:13" x14ac:dyDescent="0.2">
      <c r="D13" s="1" t="s">
        <v>169</v>
      </c>
      <c r="F13" s="71">
        <v>42614</v>
      </c>
    </row>
    <row r="14" spans="2:13" x14ac:dyDescent="0.2">
      <c r="D14" s="1" t="s">
        <v>170</v>
      </c>
      <c r="F14" s="72" t="s">
        <v>156</v>
      </c>
    </row>
    <row r="15" spans="2:13" x14ac:dyDescent="0.2">
      <c r="D15" s="1" t="s">
        <v>157</v>
      </c>
      <c r="F15" s="72">
        <v>49004</v>
      </c>
    </row>
    <row r="16" spans="2:13" x14ac:dyDescent="0.2">
      <c r="D16" s="1" t="s">
        <v>171</v>
      </c>
      <c r="F16" s="48" t="s">
        <v>173</v>
      </c>
      <c r="I16" s="34"/>
    </row>
    <row r="17" spans="2:17" x14ac:dyDescent="0.2">
      <c r="B17" s="40"/>
      <c r="C17" s="40"/>
      <c r="D17" s="110" t="s">
        <v>184</v>
      </c>
      <c r="E17" s="110"/>
      <c r="F17" s="110" t="s">
        <v>250</v>
      </c>
      <c r="G17" s="110" t="s">
        <v>248</v>
      </c>
      <c r="H17" s="40"/>
      <c r="I17" s="40"/>
      <c r="J17" s="40"/>
      <c r="K17" s="40"/>
      <c r="L17" s="40"/>
      <c r="M17" s="40"/>
    </row>
    <row r="18" spans="2:17" x14ac:dyDescent="0.2">
      <c r="B18" s="41" t="s">
        <v>0</v>
      </c>
      <c r="C18" s="41"/>
      <c r="D18" s="183" t="s">
        <v>8</v>
      </c>
      <c r="E18" s="183"/>
      <c r="F18" s="183"/>
      <c r="G18" s="183"/>
      <c r="H18" s="41"/>
      <c r="I18" s="183" t="s">
        <v>117</v>
      </c>
      <c r="J18" s="183"/>
      <c r="L18" s="183" t="s">
        <v>52</v>
      </c>
      <c r="M18" s="183"/>
    </row>
    <row r="19" spans="2:17" x14ac:dyDescent="0.2">
      <c r="B19" s="42">
        <v>41912</v>
      </c>
      <c r="C19" s="42"/>
      <c r="D19" s="43" t="s">
        <v>5</v>
      </c>
      <c r="E19" s="43" t="s">
        <v>172</v>
      </c>
      <c r="F19" s="43" t="s">
        <v>4</v>
      </c>
      <c r="G19" s="43" t="s">
        <v>8</v>
      </c>
      <c r="H19" s="43"/>
      <c r="I19" s="43" t="s">
        <v>5</v>
      </c>
      <c r="J19" s="43" t="s">
        <v>4</v>
      </c>
      <c r="L19" s="43" t="s">
        <v>5</v>
      </c>
      <c r="M19" s="43" t="s">
        <v>4</v>
      </c>
    </row>
    <row r="20" spans="2:17" hidden="1" x14ac:dyDescent="0.2">
      <c r="B20" s="3">
        <v>2021</v>
      </c>
      <c r="C20" s="38"/>
      <c r="D20" s="31"/>
      <c r="E20" s="101"/>
      <c r="F20" s="31"/>
      <c r="G20" s="31"/>
      <c r="H20" s="2"/>
      <c r="I20" s="31"/>
      <c r="J20" s="31"/>
      <c r="L20" s="31">
        <v>0</v>
      </c>
      <c r="M20" s="31">
        <v>0</v>
      </c>
      <c r="N20" s="62"/>
      <c r="O20" s="62"/>
      <c r="Q20" s="2"/>
    </row>
    <row r="21" spans="2:17" hidden="1" x14ac:dyDescent="0.2">
      <c r="B21" s="3">
        <v>2022</v>
      </c>
      <c r="C21" s="38"/>
      <c r="D21" s="31"/>
      <c r="E21" s="101"/>
      <c r="F21" s="31"/>
      <c r="G21" s="31"/>
      <c r="H21" s="2"/>
      <c r="I21" s="31"/>
      <c r="J21" s="31"/>
      <c r="L21" s="31"/>
      <c r="M21" s="31"/>
      <c r="N21" s="62"/>
      <c r="O21" s="62"/>
      <c r="Q21" s="2"/>
    </row>
    <row r="22" spans="2:17" hidden="1" x14ac:dyDescent="0.2">
      <c r="B22" s="3">
        <v>2023</v>
      </c>
      <c r="C22" s="38"/>
      <c r="D22" s="31"/>
      <c r="E22" s="101"/>
      <c r="F22" s="31"/>
      <c r="G22" s="31"/>
      <c r="H22" s="2"/>
      <c r="I22" s="31"/>
      <c r="J22" s="31"/>
      <c r="L22" s="31"/>
      <c r="M22" s="31"/>
      <c r="N22" s="62"/>
      <c r="O22" s="62"/>
      <c r="Q22" s="2"/>
    </row>
    <row r="23" spans="2:17" hidden="1" x14ac:dyDescent="0.2">
      <c r="B23" s="3">
        <v>2024</v>
      </c>
      <c r="C23" s="38"/>
      <c r="D23" s="2"/>
      <c r="E23" s="101"/>
      <c r="F23" s="2"/>
      <c r="G23" s="2"/>
      <c r="H23" s="2"/>
      <c r="I23" s="2"/>
      <c r="J23" s="2"/>
      <c r="L23" s="2"/>
      <c r="M23" s="2"/>
      <c r="N23" s="62"/>
      <c r="O23" s="62"/>
      <c r="Q23" s="2"/>
    </row>
    <row r="24" spans="2:17" x14ac:dyDescent="0.2">
      <c r="B24" s="3">
        <v>2025</v>
      </c>
      <c r="C24" s="38"/>
      <c r="D24" s="31">
        <f>+'Outstanding Debt'!CU11</f>
        <v>225000</v>
      </c>
      <c r="E24" s="101">
        <v>1.7100000000000001E-2</v>
      </c>
      <c r="F24" s="31">
        <f>+'Outstanding Debt'!CV11</f>
        <v>158703.9</v>
      </c>
      <c r="G24" s="31">
        <f t="shared" ref="G24:G56" si="0">+F24+D24</f>
        <v>383703.9</v>
      </c>
      <c r="H24" s="31"/>
      <c r="I24" s="31">
        <f>+'Outstanding Debt'!CX11</f>
        <v>225000</v>
      </c>
      <c r="J24" s="31">
        <f>+'Outstanding Debt'!CY11</f>
        <v>158703.9</v>
      </c>
      <c r="K24" s="31"/>
      <c r="L24" s="31">
        <v>0</v>
      </c>
      <c r="M24" s="31">
        <v>0</v>
      </c>
      <c r="N24" s="62"/>
      <c r="O24" s="62"/>
      <c r="Q24" s="2"/>
    </row>
    <row r="25" spans="2:17" x14ac:dyDescent="0.2">
      <c r="B25" s="3">
        <v>2026</v>
      </c>
      <c r="C25" s="38"/>
      <c r="D25" s="2">
        <f>+'Outstanding Debt'!CU12</f>
        <v>229000</v>
      </c>
      <c r="E25" s="101">
        <v>1.6199999999999999E-2</v>
      </c>
      <c r="F25" s="2">
        <f>+'Outstanding Debt'!CV12</f>
        <v>154856.4</v>
      </c>
      <c r="G25" s="2">
        <f t="shared" si="0"/>
        <v>383856.4</v>
      </c>
      <c r="H25" s="2"/>
      <c r="I25" s="2">
        <f>+'Outstanding Debt'!CX12</f>
        <v>229000</v>
      </c>
      <c r="J25" s="2">
        <f>+'Outstanding Debt'!CY12</f>
        <v>154856.4</v>
      </c>
      <c r="L25" s="2">
        <v>0</v>
      </c>
      <c r="M25" s="2">
        <v>0</v>
      </c>
      <c r="N25" s="62"/>
      <c r="O25" s="62"/>
      <c r="Q25" s="2"/>
    </row>
    <row r="26" spans="2:17" x14ac:dyDescent="0.2">
      <c r="B26" s="3">
        <v>2027</v>
      </c>
      <c r="C26" s="38"/>
      <c r="D26" s="2">
        <f>+'Outstanding Debt'!CU13</f>
        <v>233000</v>
      </c>
      <c r="E26" s="101">
        <v>1.5800000000000002E-2</v>
      </c>
      <c r="F26" s="2">
        <f>+'Outstanding Debt'!CV13</f>
        <v>151146.6</v>
      </c>
      <c r="G26" s="2">
        <f t="shared" si="0"/>
        <v>384146.6</v>
      </c>
      <c r="H26" s="2"/>
      <c r="I26" s="2">
        <f>+'Outstanding Debt'!CX13</f>
        <v>233000</v>
      </c>
      <c r="J26" s="2">
        <f>+'Outstanding Debt'!CY13</f>
        <v>151146.6</v>
      </c>
      <c r="L26" s="2">
        <v>0</v>
      </c>
      <c r="M26" s="2">
        <v>0</v>
      </c>
      <c r="N26" s="62"/>
      <c r="O26" s="62"/>
      <c r="Q26" s="2"/>
    </row>
    <row r="27" spans="2:17" x14ac:dyDescent="0.2">
      <c r="B27" s="3">
        <v>2028</v>
      </c>
      <c r="C27" s="38"/>
      <c r="D27" s="2">
        <f>+'Outstanding Debt'!CU14</f>
        <v>236000</v>
      </c>
      <c r="E27" s="101">
        <v>1.5800000000000002E-2</v>
      </c>
      <c r="F27" s="2">
        <f>+'Outstanding Debt'!CV14</f>
        <v>147465.20000000001</v>
      </c>
      <c r="G27" s="2">
        <f t="shared" si="0"/>
        <v>383465.2</v>
      </c>
      <c r="H27" s="2"/>
      <c r="I27" s="2">
        <f>+'Outstanding Debt'!CX14</f>
        <v>236000</v>
      </c>
      <c r="J27" s="2">
        <f>+'Outstanding Debt'!CY14</f>
        <v>147465.20000000001</v>
      </c>
      <c r="L27" s="2">
        <v>0</v>
      </c>
      <c r="M27" s="2">
        <v>0</v>
      </c>
      <c r="N27" s="62"/>
      <c r="O27" s="62"/>
      <c r="Q27" s="2"/>
    </row>
    <row r="28" spans="2:17" x14ac:dyDescent="0.2">
      <c r="B28" s="3">
        <v>2029</v>
      </c>
      <c r="C28" s="38"/>
      <c r="D28" s="2">
        <f>+'Outstanding Debt'!CU15</f>
        <v>240000</v>
      </c>
      <c r="E28" s="101">
        <v>1.6E-2</v>
      </c>
      <c r="F28" s="2">
        <f>+'Outstanding Debt'!CV15</f>
        <v>143736.4</v>
      </c>
      <c r="G28" s="2">
        <f t="shared" si="0"/>
        <v>383736.4</v>
      </c>
      <c r="H28" s="2"/>
      <c r="I28" s="2">
        <f>+'Outstanding Debt'!CX15</f>
        <v>240000</v>
      </c>
      <c r="J28" s="2">
        <f>+'Outstanding Debt'!CY15</f>
        <v>143736.4</v>
      </c>
      <c r="L28" s="2">
        <v>0</v>
      </c>
      <c r="M28" s="2">
        <v>0</v>
      </c>
      <c r="N28" s="62"/>
      <c r="O28" s="62"/>
      <c r="Q28" s="2"/>
    </row>
    <row r="29" spans="2:17" x14ac:dyDescent="0.2">
      <c r="B29" s="3">
        <v>2030</v>
      </c>
      <c r="C29" s="38"/>
      <c r="D29" s="2">
        <f>+'Outstanding Debt'!CU16</f>
        <v>244000</v>
      </c>
      <c r="E29" s="101">
        <v>1.61E-2</v>
      </c>
      <c r="F29" s="2">
        <f>+'Outstanding Debt'!CV16</f>
        <v>139896.4</v>
      </c>
      <c r="G29" s="2">
        <f t="shared" si="0"/>
        <v>383896.4</v>
      </c>
      <c r="H29" s="2"/>
      <c r="I29" s="2">
        <f>+'Outstanding Debt'!CX16</f>
        <v>244000</v>
      </c>
      <c r="J29" s="2">
        <f>+'Outstanding Debt'!CY16</f>
        <v>139896.4</v>
      </c>
      <c r="L29" s="2">
        <v>0</v>
      </c>
      <c r="M29" s="2">
        <v>0</v>
      </c>
      <c r="N29" s="62"/>
      <c r="O29" s="62"/>
      <c r="Q29" s="2"/>
    </row>
    <row r="30" spans="2:17" x14ac:dyDescent="0.2">
      <c r="B30" s="3">
        <v>2031</v>
      </c>
      <c r="C30" s="38"/>
      <c r="D30" s="2">
        <f>+'Outstanding Debt'!CU17</f>
        <v>248000</v>
      </c>
      <c r="E30" s="101">
        <v>1.6299999999999999E-2</v>
      </c>
      <c r="F30" s="2">
        <f>+'Outstanding Debt'!CV17</f>
        <v>135968</v>
      </c>
      <c r="G30" s="2">
        <f t="shared" si="0"/>
        <v>383968</v>
      </c>
      <c r="H30" s="2"/>
      <c r="I30" s="2">
        <f>+'Outstanding Debt'!CX17</f>
        <v>248000</v>
      </c>
      <c r="J30" s="2">
        <f>+'Outstanding Debt'!CY17</f>
        <v>135968</v>
      </c>
      <c r="L30" s="2">
        <v>0</v>
      </c>
      <c r="M30" s="2">
        <v>0</v>
      </c>
      <c r="N30" s="62"/>
      <c r="O30" s="62"/>
      <c r="Q30" s="2"/>
    </row>
    <row r="31" spans="2:17" x14ac:dyDescent="0.2">
      <c r="B31" s="3">
        <v>2032</v>
      </c>
      <c r="C31" s="38"/>
      <c r="D31" s="2">
        <f>+'Outstanding Debt'!CU18</f>
        <v>252000</v>
      </c>
      <c r="E31" s="101">
        <v>1.67E-2</v>
      </c>
      <c r="F31" s="2">
        <f>+'Outstanding Debt'!CV18</f>
        <v>131925.6</v>
      </c>
      <c r="G31" s="2">
        <f t="shared" si="0"/>
        <v>383925.6</v>
      </c>
      <c r="H31" s="2"/>
      <c r="I31" s="2">
        <f>+'Outstanding Debt'!CX18</f>
        <v>252000</v>
      </c>
      <c r="J31" s="2">
        <f>+'Outstanding Debt'!CY18</f>
        <v>131925.6</v>
      </c>
      <c r="L31" s="2">
        <v>0</v>
      </c>
      <c r="M31" s="2">
        <v>0</v>
      </c>
      <c r="N31" s="62"/>
      <c r="O31" s="62"/>
      <c r="Q31" s="2"/>
    </row>
    <row r="32" spans="2:17" x14ac:dyDescent="0.2">
      <c r="B32" s="3">
        <v>2033</v>
      </c>
      <c r="C32" s="38"/>
      <c r="D32" s="2">
        <f>+'Outstanding Debt'!CU19</f>
        <v>256000</v>
      </c>
      <c r="E32" s="101">
        <v>1.66E-2</v>
      </c>
      <c r="F32" s="2">
        <f>+'Outstanding Debt'!CV19</f>
        <v>127717.2</v>
      </c>
      <c r="G32" s="2">
        <f t="shared" si="0"/>
        <v>383717.2</v>
      </c>
      <c r="H32" s="2"/>
      <c r="I32" s="2">
        <f>+'Outstanding Debt'!CX19</f>
        <v>256000</v>
      </c>
      <c r="J32" s="2">
        <f>+'Outstanding Debt'!CY19</f>
        <v>127717.2</v>
      </c>
      <c r="L32" s="2">
        <v>0</v>
      </c>
      <c r="M32" s="2">
        <v>0</v>
      </c>
      <c r="N32" s="62"/>
      <c r="O32" s="62"/>
      <c r="Q32" s="2"/>
    </row>
    <row r="33" spans="2:17" x14ac:dyDescent="0.2">
      <c r="B33" s="3">
        <v>2034</v>
      </c>
      <c r="C33" s="38"/>
      <c r="D33" s="2">
        <f>+'Outstanding Debt'!CU20</f>
        <v>260000</v>
      </c>
      <c r="E33" s="101">
        <v>1.7399999999999999E-2</v>
      </c>
      <c r="F33" s="2">
        <f>+'Outstanding Debt'!CV20</f>
        <v>123467.6</v>
      </c>
      <c r="G33" s="2">
        <f t="shared" si="0"/>
        <v>383467.6</v>
      </c>
      <c r="H33" s="2"/>
      <c r="I33" s="2">
        <f>+'Outstanding Debt'!CX20</f>
        <v>260000</v>
      </c>
      <c r="J33" s="2">
        <f>+'Outstanding Debt'!CY20</f>
        <v>123467.6</v>
      </c>
      <c r="L33" s="2">
        <v>0</v>
      </c>
      <c r="M33" s="2">
        <v>0</v>
      </c>
      <c r="N33" s="62"/>
      <c r="O33" s="62"/>
      <c r="Q33" s="2"/>
    </row>
    <row r="34" spans="2:17" x14ac:dyDescent="0.2">
      <c r="B34" s="3">
        <v>2035</v>
      </c>
      <c r="C34" s="38"/>
      <c r="D34" s="2">
        <f>+'Outstanding Debt'!CU21</f>
        <v>265000</v>
      </c>
      <c r="E34" s="101">
        <v>1.9E-2</v>
      </c>
      <c r="F34" s="2">
        <f>+'Outstanding Debt'!CV21</f>
        <v>118943.6</v>
      </c>
      <c r="G34" s="2">
        <f t="shared" si="0"/>
        <v>383943.6</v>
      </c>
      <c r="H34" s="2"/>
      <c r="I34" s="2">
        <f>+'Outstanding Debt'!CX21</f>
        <v>265000</v>
      </c>
      <c r="J34" s="2">
        <f>+'Outstanding Debt'!CY21</f>
        <v>118943.6</v>
      </c>
      <c r="L34" s="2">
        <v>0</v>
      </c>
      <c r="M34" s="2">
        <v>0</v>
      </c>
      <c r="N34" s="62"/>
      <c r="O34" s="62"/>
      <c r="Q34" s="2"/>
    </row>
    <row r="35" spans="2:17" x14ac:dyDescent="0.2">
      <c r="B35" s="3">
        <v>2036</v>
      </c>
      <c r="C35" s="38"/>
      <c r="D35" s="2">
        <f>+'Outstanding Debt'!CU22</f>
        <v>270000</v>
      </c>
      <c r="E35" s="101">
        <v>2.07E-2</v>
      </c>
      <c r="F35" s="2">
        <f>+'Outstanding Debt'!CV22</f>
        <v>113908.6</v>
      </c>
      <c r="G35" s="2">
        <f t="shared" si="0"/>
        <v>383908.6</v>
      </c>
      <c r="H35" s="2"/>
      <c r="I35" s="2">
        <f>+'Outstanding Debt'!CX22</f>
        <v>270000</v>
      </c>
      <c r="J35" s="2">
        <f>+'Outstanding Debt'!CY22</f>
        <v>113908.6</v>
      </c>
      <c r="L35" s="2">
        <v>0</v>
      </c>
      <c r="M35" s="2">
        <v>0</v>
      </c>
      <c r="N35" s="62"/>
      <c r="O35" s="62"/>
      <c r="Q35" s="2"/>
    </row>
    <row r="36" spans="2:17" x14ac:dyDescent="0.2">
      <c r="B36" s="3">
        <v>2037</v>
      </c>
      <c r="C36" s="38"/>
      <c r="D36" s="2">
        <f>+'Outstanding Debt'!CU23</f>
        <v>276000</v>
      </c>
      <c r="E36" s="101">
        <v>2.2100000000000002E-2</v>
      </c>
      <c r="F36" s="2">
        <f>+'Outstanding Debt'!CV23</f>
        <v>108319.6</v>
      </c>
      <c r="G36" s="2">
        <f t="shared" si="0"/>
        <v>384319.6</v>
      </c>
      <c r="H36" s="2"/>
      <c r="I36" s="2">
        <f>+'Outstanding Debt'!CX23</f>
        <v>276000</v>
      </c>
      <c r="J36" s="2">
        <f>+'Outstanding Debt'!CY23</f>
        <v>108319.6</v>
      </c>
      <c r="L36" s="2">
        <v>0</v>
      </c>
      <c r="M36" s="2">
        <v>0</v>
      </c>
      <c r="N36" s="62"/>
      <c r="O36" s="62"/>
      <c r="Q36" s="2"/>
    </row>
    <row r="37" spans="2:17" x14ac:dyDescent="0.2">
      <c r="B37" s="3">
        <v>2038</v>
      </c>
      <c r="C37" s="38"/>
      <c r="D37" s="2">
        <f>+'Outstanding Debt'!CU24</f>
        <v>282000</v>
      </c>
      <c r="E37" s="101">
        <v>2.3099999999999999E-2</v>
      </c>
      <c r="F37" s="2">
        <f>+'Outstanding Debt'!CV24</f>
        <v>102220</v>
      </c>
      <c r="G37" s="2">
        <f t="shared" si="0"/>
        <v>384220</v>
      </c>
      <c r="H37" s="2"/>
      <c r="I37" s="2">
        <f>+'Outstanding Debt'!CX24</f>
        <v>282000</v>
      </c>
      <c r="J37" s="2">
        <f>+'Outstanding Debt'!CY24</f>
        <v>102220</v>
      </c>
      <c r="L37" s="2">
        <v>0</v>
      </c>
      <c r="M37" s="2">
        <v>0</v>
      </c>
      <c r="N37" s="62"/>
      <c r="O37" s="62"/>
      <c r="Q37" s="2"/>
    </row>
    <row r="38" spans="2:17" x14ac:dyDescent="0.2">
      <c r="B38" s="3">
        <v>2039</v>
      </c>
      <c r="C38" s="38"/>
      <c r="D38" s="2">
        <f>+'Outstanding Debt'!CU25</f>
        <v>288000</v>
      </c>
      <c r="E38" s="101">
        <v>2.4E-2</v>
      </c>
      <c r="F38" s="2">
        <f>+'Outstanding Debt'!CV25</f>
        <v>95705.8</v>
      </c>
      <c r="G38" s="2">
        <f t="shared" si="0"/>
        <v>383705.8</v>
      </c>
      <c r="H38" s="2"/>
      <c r="I38" s="2">
        <f>+'Outstanding Debt'!CX25</f>
        <v>288000</v>
      </c>
      <c r="J38" s="2">
        <f>+'Outstanding Debt'!CY25</f>
        <v>95705.8</v>
      </c>
      <c r="L38" s="2">
        <v>0</v>
      </c>
      <c r="M38" s="2">
        <v>0</v>
      </c>
      <c r="N38" s="62"/>
      <c r="O38" s="62"/>
      <c r="Q38" s="2"/>
    </row>
    <row r="39" spans="2:17" x14ac:dyDescent="0.2">
      <c r="B39" s="3">
        <v>2040</v>
      </c>
      <c r="C39" s="38"/>
      <c r="D39" s="2">
        <f>+'Outstanding Debt'!CU26</f>
        <v>295000</v>
      </c>
      <c r="E39" s="101">
        <v>2.46E-2</v>
      </c>
      <c r="F39" s="2">
        <f>+'Outstanding Debt'!CV26</f>
        <v>88793.8</v>
      </c>
      <c r="G39" s="2">
        <f t="shared" si="0"/>
        <v>383793.8</v>
      </c>
      <c r="H39" s="2"/>
      <c r="I39" s="2">
        <f>+'Outstanding Debt'!CX26</f>
        <v>295000</v>
      </c>
      <c r="J39" s="2">
        <f>+'Outstanding Debt'!CY26</f>
        <v>88793.8</v>
      </c>
      <c r="L39" s="2">
        <v>0</v>
      </c>
      <c r="M39" s="2">
        <v>0</v>
      </c>
      <c r="N39" s="62"/>
      <c r="O39" s="62"/>
      <c r="Q39" s="2"/>
    </row>
    <row r="40" spans="2:17" x14ac:dyDescent="0.2">
      <c r="B40" s="3">
        <v>2041</v>
      </c>
      <c r="C40" s="38"/>
      <c r="D40" s="2">
        <f>+'Outstanding Debt'!CU27</f>
        <v>302000</v>
      </c>
      <c r="E40" s="101">
        <v>2.52E-2</v>
      </c>
      <c r="F40" s="2">
        <f>+'Outstanding Debt'!CV27</f>
        <v>81536.800000000003</v>
      </c>
      <c r="G40" s="2">
        <f t="shared" si="0"/>
        <v>383536.8</v>
      </c>
      <c r="H40" s="2"/>
      <c r="I40" s="2">
        <f>+'Outstanding Debt'!CX27</f>
        <v>302000</v>
      </c>
      <c r="J40" s="2">
        <f>+'Outstanding Debt'!CY27</f>
        <v>81536.800000000003</v>
      </c>
      <c r="L40" s="2">
        <v>0</v>
      </c>
      <c r="M40" s="2">
        <v>0</v>
      </c>
      <c r="N40" s="62"/>
      <c r="O40" s="62"/>
      <c r="Q40" s="2"/>
    </row>
    <row r="41" spans="2:17" x14ac:dyDescent="0.2">
      <c r="B41" s="3">
        <v>2042</v>
      </c>
      <c r="C41" s="38"/>
      <c r="D41" s="2">
        <f>+'Outstanding Debt'!CU28</f>
        <v>310000</v>
      </c>
      <c r="E41" s="101">
        <v>2.5700000000000001E-2</v>
      </c>
      <c r="F41" s="2">
        <f>+'Outstanding Debt'!CV28</f>
        <v>73926.399999999994</v>
      </c>
      <c r="G41" s="2">
        <f t="shared" si="0"/>
        <v>383926.4</v>
      </c>
      <c r="H41" s="2"/>
      <c r="I41" s="2">
        <f>+'Outstanding Debt'!CX28</f>
        <v>310000</v>
      </c>
      <c r="J41" s="2">
        <f>+'Outstanding Debt'!CY28</f>
        <v>73926.399999999994</v>
      </c>
      <c r="L41" s="2">
        <v>0</v>
      </c>
      <c r="M41" s="2">
        <v>0</v>
      </c>
      <c r="N41" s="62"/>
      <c r="O41" s="62"/>
      <c r="Q41" s="2"/>
    </row>
    <row r="42" spans="2:17" x14ac:dyDescent="0.2">
      <c r="B42" s="3">
        <v>2043</v>
      </c>
      <c r="C42" s="38"/>
      <c r="D42" s="2">
        <f>+'Outstanding Debt'!CU29</f>
        <v>318000</v>
      </c>
      <c r="E42" s="101">
        <v>2.6200000000000001E-2</v>
      </c>
      <c r="F42" s="2">
        <f>+'Outstanding Debt'!CV29</f>
        <v>65959.399999999994</v>
      </c>
      <c r="G42" s="2">
        <f t="shared" si="0"/>
        <v>383959.4</v>
      </c>
      <c r="H42" s="2"/>
      <c r="I42" s="2">
        <f>+'Outstanding Debt'!CX29</f>
        <v>318000</v>
      </c>
      <c r="J42" s="2">
        <f>+'Outstanding Debt'!CY29</f>
        <v>65959.399999999994</v>
      </c>
      <c r="L42" s="2">
        <v>0</v>
      </c>
      <c r="M42" s="2">
        <v>0</v>
      </c>
      <c r="N42" s="62"/>
      <c r="O42" s="62"/>
      <c r="Q42" s="2"/>
    </row>
    <row r="43" spans="2:17" x14ac:dyDescent="0.2">
      <c r="B43" s="3">
        <v>2044</v>
      </c>
      <c r="C43" s="38"/>
      <c r="D43" s="2">
        <f>+'Outstanding Debt'!CU30</f>
        <v>326000</v>
      </c>
      <c r="E43" s="101">
        <v>2.6700000000000002E-2</v>
      </c>
      <c r="F43" s="2">
        <f>+'Outstanding Debt'!CV30</f>
        <v>57627.8</v>
      </c>
      <c r="G43" s="2">
        <f t="shared" si="0"/>
        <v>383627.8</v>
      </c>
      <c r="H43" s="2"/>
      <c r="I43" s="2">
        <f>+'Outstanding Debt'!CX30</f>
        <v>326000</v>
      </c>
      <c r="J43" s="2">
        <f>+'Outstanding Debt'!CY30</f>
        <v>57627.8</v>
      </c>
      <c r="L43" s="2">
        <v>0</v>
      </c>
      <c r="M43" s="2">
        <v>0</v>
      </c>
      <c r="N43" s="62"/>
      <c r="O43" s="62"/>
      <c r="Q43" s="2"/>
    </row>
    <row r="44" spans="2:17" x14ac:dyDescent="0.2">
      <c r="B44" s="3">
        <v>2045</v>
      </c>
      <c r="C44" s="38"/>
      <c r="D44" s="2">
        <f>+'Outstanding Debt'!CU31</f>
        <v>335000</v>
      </c>
      <c r="E44" s="101">
        <v>2.7E-2</v>
      </c>
      <c r="F44" s="2">
        <f>+'Outstanding Debt'!CV31</f>
        <v>48923.6</v>
      </c>
      <c r="G44" s="2">
        <f t="shared" si="0"/>
        <v>383923.6</v>
      </c>
      <c r="H44" s="2"/>
      <c r="I44" s="2">
        <f>+'Outstanding Debt'!CX31</f>
        <v>335000</v>
      </c>
      <c r="J44" s="2">
        <f>+'Outstanding Debt'!CY31</f>
        <v>48923.6</v>
      </c>
      <c r="L44" s="2">
        <v>0</v>
      </c>
      <c r="M44" s="2">
        <v>0</v>
      </c>
      <c r="N44" s="62"/>
      <c r="O44" s="62"/>
      <c r="Q44" s="2"/>
    </row>
    <row r="45" spans="2:17" x14ac:dyDescent="0.2">
      <c r="B45" s="3">
        <v>2046</v>
      </c>
      <c r="C45" s="38"/>
      <c r="D45" s="2">
        <f>+'Outstanding Debt'!CU32</f>
        <v>344000</v>
      </c>
      <c r="E45" s="101">
        <v>2.7400000000000001E-2</v>
      </c>
      <c r="F45" s="2">
        <f>+'Outstanding Debt'!CV32</f>
        <v>39878.6</v>
      </c>
      <c r="G45" s="2">
        <f t="shared" si="0"/>
        <v>383878.6</v>
      </c>
      <c r="H45" s="2"/>
      <c r="I45" s="2">
        <f>+'Outstanding Debt'!CX32</f>
        <v>344000</v>
      </c>
      <c r="J45" s="2">
        <f>+'Outstanding Debt'!CY32</f>
        <v>39878.6</v>
      </c>
      <c r="L45" s="2">
        <v>0</v>
      </c>
      <c r="M45" s="2">
        <v>0</v>
      </c>
      <c r="N45" s="62"/>
      <c r="O45" s="62"/>
      <c r="Q45" s="2"/>
    </row>
    <row r="46" spans="2:17" x14ac:dyDescent="0.2">
      <c r="B46" s="3">
        <v>2047</v>
      </c>
      <c r="C46" s="38"/>
      <c r="D46" s="2">
        <f>+'Outstanding Debt'!CU33</f>
        <v>354000</v>
      </c>
      <c r="E46" s="101">
        <v>2.76E-2</v>
      </c>
      <c r="F46" s="2">
        <f>+'Outstanding Debt'!CV33</f>
        <v>30453</v>
      </c>
      <c r="G46" s="2">
        <f t="shared" si="0"/>
        <v>384453</v>
      </c>
      <c r="H46" s="2"/>
      <c r="I46" s="2">
        <f>+'Outstanding Debt'!CX33</f>
        <v>354000</v>
      </c>
      <c r="J46" s="2">
        <f>+'Outstanding Debt'!CY33</f>
        <v>30453</v>
      </c>
      <c r="L46" s="2">
        <v>0</v>
      </c>
      <c r="M46" s="2">
        <v>0</v>
      </c>
      <c r="N46" s="62"/>
      <c r="O46" s="62"/>
      <c r="Q46" s="2"/>
    </row>
    <row r="47" spans="2:17" x14ac:dyDescent="0.2">
      <c r="B47" s="3">
        <v>2048</v>
      </c>
      <c r="C47" s="38"/>
      <c r="D47" s="2">
        <f>+'Outstanding Debt'!CU34</f>
        <v>363000</v>
      </c>
      <c r="E47" s="101">
        <v>2.8000000000000001E-2</v>
      </c>
      <c r="F47" s="2">
        <f>+'Outstanding Debt'!CV34</f>
        <v>20682.599999999999</v>
      </c>
      <c r="G47" s="2">
        <f t="shared" si="0"/>
        <v>383682.6</v>
      </c>
      <c r="H47" s="2"/>
      <c r="I47" s="2">
        <f>+'Outstanding Debt'!CX34</f>
        <v>363000</v>
      </c>
      <c r="J47" s="2">
        <f>+'Outstanding Debt'!CY34</f>
        <v>20682.599999999999</v>
      </c>
      <c r="L47" s="2">
        <v>0</v>
      </c>
      <c r="M47" s="2">
        <v>0</v>
      </c>
      <c r="N47" s="62"/>
      <c r="O47" s="62"/>
      <c r="Q47" s="2"/>
    </row>
    <row r="48" spans="2:17" x14ac:dyDescent="0.2">
      <c r="B48" s="3">
        <v>2049</v>
      </c>
      <c r="C48" s="38"/>
      <c r="D48" s="2">
        <f>+'Outstanding Debt'!CU35</f>
        <v>373000</v>
      </c>
      <c r="E48" s="101">
        <v>2.8199999999999999E-2</v>
      </c>
      <c r="F48" s="2">
        <f>+'Outstanding Debt'!CV35</f>
        <v>10518.6</v>
      </c>
      <c r="G48" s="2">
        <f t="shared" si="0"/>
        <v>383518.6</v>
      </c>
      <c r="H48" s="2"/>
      <c r="I48" s="2">
        <f>+'Outstanding Debt'!CX35</f>
        <v>373000</v>
      </c>
      <c r="J48" s="2">
        <f>+'Outstanding Debt'!CY35</f>
        <v>10518.6</v>
      </c>
      <c r="L48" s="2">
        <v>0</v>
      </c>
      <c r="M48" s="2">
        <v>0</v>
      </c>
      <c r="N48" s="62"/>
      <c r="O48" s="62"/>
      <c r="Q48" s="2"/>
    </row>
    <row r="49" spans="2:17" hidden="1" x14ac:dyDescent="0.2">
      <c r="B49" s="3">
        <v>2050</v>
      </c>
      <c r="C49" s="38"/>
      <c r="D49" s="2">
        <f>+'Outstanding Debt'!CU36</f>
        <v>0</v>
      </c>
      <c r="E49" s="101"/>
      <c r="F49" s="2">
        <f>+'Outstanding Debt'!CV36</f>
        <v>0</v>
      </c>
      <c r="G49" s="2">
        <f t="shared" si="0"/>
        <v>0</v>
      </c>
      <c r="H49" s="2"/>
      <c r="I49" s="2">
        <f>+'Outstanding Debt'!CX36</f>
        <v>0</v>
      </c>
      <c r="J49" s="2">
        <f>+'Outstanding Debt'!CY36</f>
        <v>0</v>
      </c>
      <c r="L49" s="2">
        <v>0</v>
      </c>
      <c r="M49" s="2">
        <v>0</v>
      </c>
      <c r="N49" s="62"/>
      <c r="O49" s="62"/>
      <c r="Q49" s="2"/>
    </row>
    <row r="50" spans="2:17" hidden="1" x14ac:dyDescent="0.2">
      <c r="B50" s="3">
        <v>2051</v>
      </c>
      <c r="C50" s="38"/>
      <c r="D50" s="2">
        <f>+'Outstanding Debt'!CU37</f>
        <v>0</v>
      </c>
      <c r="E50" s="101"/>
      <c r="F50" s="2">
        <f>+'Outstanding Debt'!CV37</f>
        <v>0</v>
      </c>
      <c r="G50" s="2">
        <f t="shared" si="0"/>
        <v>0</v>
      </c>
      <c r="H50" s="2"/>
      <c r="I50" s="2">
        <f>+'Outstanding Debt'!CX37</f>
        <v>0</v>
      </c>
      <c r="J50" s="2">
        <f>+'Outstanding Debt'!CY37</f>
        <v>0</v>
      </c>
      <c r="L50" s="2">
        <v>0</v>
      </c>
      <c r="M50" s="2">
        <v>0</v>
      </c>
      <c r="N50" s="62"/>
      <c r="O50" s="62"/>
      <c r="Q50" s="2"/>
    </row>
    <row r="51" spans="2:17" hidden="1" x14ac:dyDescent="0.2">
      <c r="B51" s="3">
        <v>2052</v>
      </c>
      <c r="C51" s="38"/>
      <c r="D51" s="2">
        <f>+'Outstanding Debt'!CU38</f>
        <v>0</v>
      </c>
      <c r="E51" s="101"/>
      <c r="F51" s="2">
        <f>+'Outstanding Debt'!CV38</f>
        <v>0</v>
      </c>
      <c r="G51" s="2">
        <f t="shared" si="0"/>
        <v>0</v>
      </c>
      <c r="H51" s="2"/>
      <c r="I51" s="2">
        <f>+'Outstanding Debt'!CX38</f>
        <v>0</v>
      </c>
      <c r="J51" s="2">
        <f>+'Outstanding Debt'!CY38</f>
        <v>0</v>
      </c>
      <c r="L51" s="2">
        <v>0</v>
      </c>
      <c r="M51" s="2">
        <v>0</v>
      </c>
      <c r="N51" s="62"/>
      <c r="O51" s="62"/>
      <c r="Q51" s="2"/>
    </row>
    <row r="52" spans="2:17" hidden="1" x14ac:dyDescent="0.2">
      <c r="B52" s="3">
        <v>2053</v>
      </c>
      <c r="C52" s="38"/>
      <c r="D52" s="2">
        <f>+'Outstanding Debt'!CU39</f>
        <v>0</v>
      </c>
      <c r="E52" s="101"/>
      <c r="F52" s="2">
        <f>+'Outstanding Debt'!CV39</f>
        <v>0</v>
      </c>
      <c r="G52" s="2">
        <f t="shared" si="0"/>
        <v>0</v>
      </c>
      <c r="H52" s="2">
        <f>+'Outstanding Debt'!CX39</f>
        <v>0</v>
      </c>
      <c r="I52" s="2">
        <f>+'Outstanding Debt'!CX39</f>
        <v>0</v>
      </c>
      <c r="J52" s="2">
        <f>+'Outstanding Debt'!CY39</f>
        <v>0</v>
      </c>
      <c r="L52" s="2">
        <v>0</v>
      </c>
      <c r="M52" s="2">
        <v>0</v>
      </c>
      <c r="N52" s="62"/>
      <c r="O52" s="62"/>
      <c r="Q52" s="2"/>
    </row>
    <row r="53" spans="2:17" hidden="1" x14ac:dyDescent="0.2">
      <c r="B53" s="3">
        <v>2054</v>
      </c>
      <c r="C53" s="38"/>
      <c r="D53" s="2">
        <f>+'Outstanding Debt'!CU40</f>
        <v>0</v>
      </c>
      <c r="E53" s="101"/>
      <c r="F53" s="2">
        <f>+'Outstanding Debt'!CV40</f>
        <v>0</v>
      </c>
      <c r="G53" s="2">
        <f t="shared" si="0"/>
        <v>0</v>
      </c>
      <c r="H53" s="2">
        <f>+'Outstanding Debt'!CX40</f>
        <v>0</v>
      </c>
      <c r="I53" s="2">
        <f>+'Outstanding Debt'!CX40</f>
        <v>0</v>
      </c>
      <c r="J53" s="2">
        <f>+'Outstanding Debt'!CY40</f>
        <v>0</v>
      </c>
      <c r="L53" s="2">
        <v>0</v>
      </c>
      <c r="M53" s="2">
        <v>0</v>
      </c>
      <c r="N53" s="62"/>
      <c r="O53" s="62"/>
      <c r="Q53" s="2"/>
    </row>
    <row r="54" spans="2:17" hidden="1" x14ac:dyDescent="0.2">
      <c r="B54" s="3">
        <v>2055</v>
      </c>
      <c r="C54" s="38"/>
      <c r="D54" s="2">
        <f>+'Outstanding Debt'!CU41</f>
        <v>0</v>
      </c>
      <c r="E54" s="101"/>
      <c r="F54" s="2">
        <f>+'Outstanding Debt'!CV41</f>
        <v>0</v>
      </c>
      <c r="G54" s="2">
        <f t="shared" si="0"/>
        <v>0</v>
      </c>
      <c r="H54" s="2">
        <f>+'Outstanding Debt'!CX41</f>
        <v>0</v>
      </c>
      <c r="I54" s="2">
        <f>+'Outstanding Debt'!CX41</f>
        <v>0</v>
      </c>
      <c r="J54" s="2">
        <f>+'Outstanding Debt'!CY41</f>
        <v>0</v>
      </c>
      <c r="L54" s="2">
        <v>0</v>
      </c>
      <c r="M54" s="2">
        <v>0</v>
      </c>
      <c r="N54" s="62"/>
      <c r="O54" s="62"/>
      <c r="Q54" s="2"/>
    </row>
    <row r="55" spans="2:17" hidden="1" x14ac:dyDescent="0.2">
      <c r="B55" s="3">
        <v>2056</v>
      </c>
      <c r="C55" s="38"/>
      <c r="D55" s="2">
        <f>+'Outstanding Debt'!CU42</f>
        <v>0</v>
      </c>
      <c r="E55" s="101"/>
      <c r="F55" s="2">
        <f>+'Outstanding Debt'!CV42</f>
        <v>0</v>
      </c>
      <c r="G55" s="2">
        <f t="shared" si="0"/>
        <v>0</v>
      </c>
      <c r="H55" s="2">
        <f>+'Outstanding Debt'!CX42</f>
        <v>0</v>
      </c>
      <c r="I55" s="2">
        <f>+'Outstanding Debt'!CX42</f>
        <v>0</v>
      </c>
      <c r="J55" s="2">
        <f>+'Outstanding Debt'!CY42</f>
        <v>0</v>
      </c>
      <c r="L55" s="2">
        <v>0</v>
      </c>
      <c r="M55" s="2">
        <v>0</v>
      </c>
      <c r="N55" s="62"/>
      <c r="O55" s="62"/>
      <c r="Q55" s="2"/>
    </row>
    <row r="56" spans="2:17" hidden="1" x14ac:dyDescent="0.2">
      <c r="B56" s="3">
        <v>2057</v>
      </c>
      <c r="C56" s="38"/>
      <c r="D56" s="2">
        <f>+'Outstanding Debt'!CU43</f>
        <v>0</v>
      </c>
      <c r="E56" s="101"/>
      <c r="F56" s="2">
        <f>+'Outstanding Debt'!CV43</f>
        <v>0</v>
      </c>
      <c r="G56" s="2">
        <f t="shared" si="0"/>
        <v>0</v>
      </c>
      <c r="H56" s="2">
        <f>+'Outstanding Debt'!CX43</f>
        <v>0</v>
      </c>
      <c r="I56" s="2">
        <f>+'Outstanding Debt'!CX43</f>
        <v>0</v>
      </c>
      <c r="J56" s="2">
        <f>+'Outstanding Debt'!CY43</f>
        <v>0</v>
      </c>
      <c r="L56" s="2">
        <v>0</v>
      </c>
      <c r="M56" s="2">
        <v>0</v>
      </c>
      <c r="N56" s="62"/>
      <c r="O56" s="62"/>
      <c r="Q56" s="2"/>
    </row>
    <row r="57" spans="2:17" ht="13.5" thickBot="1" x14ac:dyDescent="0.25">
      <c r="B57" s="19" t="s">
        <v>8</v>
      </c>
      <c r="C57" s="19"/>
      <c r="D57" s="45">
        <f>SUM(D20:D56)</f>
        <v>7124000</v>
      </c>
      <c r="E57" s="45"/>
      <c r="F57" s="45">
        <f>SUM(F20:F56)</f>
        <v>2472281.5000000005</v>
      </c>
      <c r="G57" s="45">
        <f>SUM(G20:G56)</f>
        <v>9596281.4999999981</v>
      </c>
      <c r="H57" s="45"/>
      <c r="I57" s="45">
        <f>SUM(I20:I56)</f>
        <v>7124000</v>
      </c>
      <c r="J57" s="45">
        <f>SUM(J20:J56)</f>
        <v>2472281.5000000005</v>
      </c>
      <c r="K57" s="9"/>
      <c r="L57" s="45">
        <f>SUM(L20:L56)</f>
        <v>0</v>
      </c>
      <c r="M57" s="45">
        <f>SUM(M20:M56)</f>
        <v>0</v>
      </c>
      <c r="Q57" s="62"/>
    </row>
    <row r="58" spans="2:17" ht="13.5" thickTop="1" x14ac:dyDescent="0.2"/>
    <row r="59" spans="2:17" x14ac:dyDescent="0.2">
      <c r="B59" s="7"/>
    </row>
    <row r="60" spans="2:17" x14ac:dyDescent="0.2">
      <c r="B60" s="7"/>
    </row>
    <row r="61" spans="2:17" x14ac:dyDescent="0.2">
      <c r="B61" s="7"/>
    </row>
  </sheetData>
  <mergeCells count="6">
    <mergeCell ref="B5:M5"/>
    <mergeCell ref="B6:M6"/>
    <mergeCell ref="B7:M7"/>
    <mergeCell ref="D18:G18"/>
    <mergeCell ref="I18:J18"/>
    <mergeCell ref="L18:M18"/>
  </mergeCells>
  <printOptions horizontalCentered="1"/>
  <pageMargins left="0.25" right="0.25" top="0.75" bottom="0.75" header="0.3" footer="0.3"/>
  <pageSetup scale="90" orientation="landscape" r:id="rId1"/>
  <headerFooter>
    <oddFooter>&amp;L&amp;8&amp;D&amp;Z&amp;F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CA5D4-9E56-4FE6-94E7-6288F09CDAF7}">
  <sheetPr>
    <tabColor rgb="FF00B0F0"/>
    <pageSetUpPr fitToPage="1"/>
  </sheetPr>
  <dimension ref="B5:Q61"/>
  <sheetViews>
    <sheetView topLeftCell="A6" zoomScaleNormal="100" workbookViewId="0">
      <selection activeCell="I24" sqref="I24:J48"/>
    </sheetView>
  </sheetViews>
  <sheetFormatPr defaultColWidth="8.85546875" defaultRowHeight="12.75" x14ac:dyDescent="0.2"/>
  <cols>
    <col min="1" max="2" width="8.85546875" style="1"/>
    <col min="3" max="3" width="0.85546875" style="1" customWidth="1"/>
    <col min="4" max="4" width="13.42578125" style="1" customWidth="1"/>
    <col min="5" max="5" width="8.85546875" style="1" customWidth="1"/>
    <col min="6" max="7" width="13.42578125" style="1" customWidth="1"/>
    <col min="8" max="8" width="2.42578125" style="1" customWidth="1"/>
    <col min="9" max="10" width="13.42578125" style="1" customWidth="1"/>
    <col min="11" max="11" width="2.42578125" style="1" customWidth="1"/>
    <col min="12" max="13" width="13.42578125" style="1" customWidth="1"/>
    <col min="14" max="14" width="11.42578125" style="1" customWidth="1"/>
    <col min="15" max="15" width="13.5703125" style="1" customWidth="1"/>
    <col min="16" max="16" width="8.85546875" style="1"/>
    <col min="17" max="17" width="13.85546875" style="1" customWidth="1"/>
    <col min="18" max="16384" width="8.85546875" style="1"/>
  </cols>
  <sheetData>
    <row r="5" spans="2:13" ht="15.75" x14ac:dyDescent="0.25">
      <c r="B5" s="182" t="s">
        <v>6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2:13" s="100" customFormat="1" ht="15" x14ac:dyDescent="0.25">
      <c r="B6" s="187" t="s">
        <v>166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</row>
    <row r="7" spans="2:13" x14ac:dyDescent="0.2">
      <c r="B7" s="183" t="s">
        <v>288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spans="2:13" x14ac:dyDescent="0.2">
      <c r="B8" s="1" t="s">
        <v>160</v>
      </c>
    </row>
    <row r="10" spans="2:13" x14ac:dyDescent="0.2">
      <c r="D10" s="1" t="s">
        <v>167</v>
      </c>
      <c r="F10" s="31">
        <v>3620000</v>
      </c>
    </row>
    <row r="11" spans="2:13" x14ac:dyDescent="0.2">
      <c r="D11" s="1" t="s">
        <v>25</v>
      </c>
      <c r="F11" s="47">
        <v>45323</v>
      </c>
    </row>
    <row r="12" spans="2:13" x14ac:dyDescent="0.2">
      <c r="D12" s="1" t="s">
        <v>168</v>
      </c>
      <c r="F12" s="47">
        <v>45337</v>
      </c>
    </row>
    <row r="13" spans="2:13" x14ac:dyDescent="0.2">
      <c r="D13" s="1" t="s">
        <v>169</v>
      </c>
      <c r="F13" s="71">
        <v>42614</v>
      </c>
    </row>
    <row r="14" spans="2:13" x14ac:dyDescent="0.2">
      <c r="D14" s="1" t="s">
        <v>170</v>
      </c>
      <c r="F14" s="72" t="s">
        <v>156</v>
      </c>
    </row>
    <row r="15" spans="2:13" x14ac:dyDescent="0.2">
      <c r="D15" s="1" t="s">
        <v>157</v>
      </c>
      <c r="F15" s="72">
        <v>49004</v>
      </c>
    </row>
    <row r="16" spans="2:13" x14ac:dyDescent="0.2">
      <c r="D16" s="1" t="s">
        <v>171</v>
      </c>
      <c r="F16" s="48" t="s">
        <v>173</v>
      </c>
      <c r="I16" s="34"/>
    </row>
    <row r="17" spans="2:17" x14ac:dyDescent="0.2">
      <c r="B17" s="40"/>
      <c r="C17" s="40"/>
      <c r="D17" s="110" t="s">
        <v>184</v>
      </c>
      <c r="E17" s="110"/>
      <c r="F17" s="110" t="s">
        <v>250</v>
      </c>
      <c r="G17" s="110" t="s">
        <v>248</v>
      </c>
      <c r="H17" s="40"/>
      <c r="I17" s="40"/>
      <c r="J17" s="40"/>
      <c r="K17" s="40"/>
      <c r="L17" s="40"/>
      <c r="M17" s="40"/>
    </row>
    <row r="18" spans="2:17" x14ac:dyDescent="0.2">
      <c r="B18" s="41" t="s">
        <v>0</v>
      </c>
      <c r="C18" s="41"/>
      <c r="D18" s="183" t="s">
        <v>8</v>
      </c>
      <c r="E18" s="183"/>
      <c r="F18" s="183"/>
      <c r="G18" s="183"/>
      <c r="H18" s="41"/>
      <c r="I18" s="183" t="s">
        <v>117</v>
      </c>
      <c r="J18" s="183"/>
      <c r="L18" s="183" t="s">
        <v>52</v>
      </c>
      <c r="M18" s="183"/>
    </row>
    <row r="19" spans="2:17" x14ac:dyDescent="0.2">
      <c r="B19" s="42">
        <v>41912</v>
      </c>
      <c r="C19" s="42"/>
      <c r="D19" s="43" t="s">
        <v>5</v>
      </c>
      <c r="E19" s="43" t="s">
        <v>172</v>
      </c>
      <c r="F19" s="43" t="s">
        <v>4</v>
      </c>
      <c r="G19" s="43" t="s">
        <v>8</v>
      </c>
      <c r="H19" s="43"/>
      <c r="I19" s="43" t="s">
        <v>5</v>
      </c>
      <c r="J19" s="43" t="s">
        <v>4</v>
      </c>
      <c r="L19" s="43" t="s">
        <v>5</v>
      </c>
      <c r="M19" s="43" t="s">
        <v>4</v>
      </c>
    </row>
    <row r="20" spans="2:17" hidden="1" x14ac:dyDescent="0.2">
      <c r="B20" s="3">
        <v>2021</v>
      </c>
      <c r="C20" s="38"/>
      <c r="D20" s="31"/>
      <c r="E20" s="101"/>
      <c r="F20" s="31"/>
      <c r="G20" s="31"/>
      <c r="H20" s="2"/>
      <c r="I20" s="31"/>
      <c r="J20" s="31"/>
      <c r="L20" s="31">
        <v>0</v>
      </c>
      <c r="M20" s="31">
        <v>0</v>
      </c>
      <c r="N20" s="62"/>
      <c r="O20" s="62"/>
      <c r="Q20" s="2"/>
    </row>
    <row r="21" spans="2:17" hidden="1" x14ac:dyDescent="0.2">
      <c r="B21" s="3">
        <v>2022</v>
      </c>
      <c r="C21" s="38"/>
      <c r="D21" s="31"/>
      <c r="E21" s="101"/>
      <c r="F21" s="31"/>
      <c r="G21" s="31"/>
      <c r="H21" s="2"/>
      <c r="I21" s="31"/>
      <c r="J21" s="31"/>
      <c r="L21" s="31"/>
      <c r="M21" s="31"/>
      <c r="N21" s="62"/>
      <c r="O21" s="62"/>
      <c r="Q21" s="2"/>
    </row>
    <row r="22" spans="2:17" hidden="1" x14ac:dyDescent="0.2">
      <c r="B22" s="3">
        <v>2023</v>
      </c>
      <c r="C22" s="38"/>
      <c r="D22" s="31"/>
      <c r="E22" s="101"/>
      <c r="F22" s="31"/>
      <c r="G22" s="31"/>
      <c r="H22" s="2"/>
      <c r="I22" s="31"/>
      <c r="J22" s="31"/>
      <c r="L22" s="31"/>
      <c r="M22" s="31"/>
      <c r="N22" s="62"/>
      <c r="O22" s="62"/>
      <c r="Q22" s="2"/>
    </row>
    <row r="23" spans="2:17" hidden="1" x14ac:dyDescent="0.2">
      <c r="B23" s="3">
        <v>2024</v>
      </c>
      <c r="C23" s="38"/>
      <c r="D23" s="2"/>
      <c r="E23" s="101"/>
      <c r="F23" s="2"/>
      <c r="G23" s="2"/>
      <c r="H23" s="2"/>
      <c r="I23" s="2"/>
      <c r="J23" s="2"/>
      <c r="L23" s="2"/>
      <c r="M23" s="2"/>
      <c r="N23" s="62"/>
      <c r="O23" s="62"/>
      <c r="Q23" s="2"/>
    </row>
    <row r="24" spans="2:17" x14ac:dyDescent="0.2">
      <c r="B24" s="3">
        <v>2025</v>
      </c>
      <c r="C24" s="38"/>
      <c r="D24" s="31">
        <f>+'Outstanding Debt'!DB11</f>
        <v>120000</v>
      </c>
      <c r="E24" s="101">
        <v>1.38E-2</v>
      </c>
      <c r="F24" s="31">
        <f>+'Outstanding Debt'!DC11</f>
        <v>78659</v>
      </c>
      <c r="G24" s="31">
        <f t="shared" ref="G24:G56" si="0">+F24+D24</f>
        <v>198659</v>
      </c>
      <c r="H24" s="31"/>
      <c r="I24" s="31">
        <f>+'Outstanding Debt'!DB11</f>
        <v>120000</v>
      </c>
      <c r="J24" s="31">
        <f>+'Outstanding Debt'!DC11</f>
        <v>78659</v>
      </c>
      <c r="K24" s="31"/>
      <c r="L24" s="31">
        <v>0</v>
      </c>
      <c r="M24" s="31">
        <v>0</v>
      </c>
      <c r="N24" s="62"/>
      <c r="O24" s="62"/>
      <c r="Q24" s="2"/>
    </row>
    <row r="25" spans="2:17" x14ac:dyDescent="0.2">
      <c r="B25" s="3">
        <v>2026</v>
      </c>
      <c r="C25" s="38"/>
      <c r="D25" s="2">
        <f>+'Outstanding Debt'!DB12</f>
        <v>120000</v>
      </c>
      <c r="E25" s="101">
        <v>1.24E-2</v>
      </c>
      <c r="F25" s="2">
        <f>+'Outstanding Debt'!DC12</f>
        <v>77003</v>
      </c>
      <c r="G25" s="2">
        <f t="shared" si="0"/>
        <v>197003</v>
      </c>
      <c r="H25" s="2"/>
      <c r="I25" s="2">
        <f>+'Outstanding Debt'!DB12</f>
        <v>120000</v>
      </c>
      <c r="J25" s="2">
        <f>+'Outstanding Debt'!DC12</f>
        <v>77003</v>
      </c>
      <c r="L25" s="2">
        <v>0</v>
      </c>
      <c r="M25" s="2">
        <v>0</v>
      </c>
      <c r="N25" s="62"/>
      <c r="O25" s="62"/>
      <c r="Q25" s="2"/>
    </row>
    <row r="26" spans="2:17" x14ac:dyDescent="0.2">
      <c r="B26" s="3">
        <v>2027</v>
      </c>
      <c r="C26" s="38"/>
      <c r="D26" s="2">
        <f>+'Outstanding Debt'!DB13</f>
        <v>120000</v>
      </c>
      <c r="E26" s="101">
        <v>1.18E-2</v>
      </c>
      <c r="F26" s="2">
        <f>+'Outstanding Debt'!DC13</f>
        <v>75515</v>
      </c>
      <c r="G26" s="2">
        <f t="shared" si="0"/>
        <v>195515</v>
      </c>
      <c r="H26" s="2"/>
      <c r="I26" s="2">
        <f>+'Outstanding Debt'!DB13</f>
        <v>120000</v>
      </c>
      <c r="J26" s="2">
        <f>+'Outstanding Debt'!DC13</f>
        <v>75515</v>
      </c>
      <c r="L26" s="2">
        <v>0</v>
      </c>
      <c r="M26" s="2">
        <v>0</v>
      </c>
      <c r="N26" s="62"/>
      <c r="O26" s="62"/>
      <c r="Q26" s="2"/>
    </row>
    <row r="27" spans="2:17" x14ac:dyDescent="0.2">
      <c r="B27" s="3">
        <v>2028</v>
      </c>
      <c r="C27" s="38"/>
      <c r="D27" s="2">
        <f>+'Outstanding Debt'!DB14</f>
        <v>120000</v>
      </c>
      <c r="E27" s="101">
        <v>1.18E-2</v>
      </c>
      <c r="F27" s="2">
        <f>+'Outstanding Debt'!DC14</f>
        <v>74099</v>
      </c>
      <c r="G27" s="2">
        <f t="shared" si="0"/>
        <v>194099</v>
      </c>
      <c r="H27" s="2"/>
      <c r="I27" s="2">
        <f>+'Outstanding Debt'!DB14</f>
        <v>120000</v>
      </c>
      <c r="J27" s="2">
        <f>+'Outstanding Debt'!DC14</f>
        <v>74099</v>
      </c>
      <c r="L27" s="2">
        <v>0</v>
      </c>
      <c r="M27" s="2">
        <v>0</v>
      </c>
      <c r="N27" s="62"/>
      <c r="O27" s="62"/>
      <c r="Q27" s="2"/>
    </row>
    <row r="28" spans="2:17" x14ac:dyDescent="0.2">
      <c r="B28" s="3">
        <v>2029</v>
      </c>
      <c r="C28" s="38"/>
      <c r="D28" s="2">
        <f>+'Outstanding Debt'!DB15</f>
        <v>125000</v>
      </c>
      <c r="E28" s="101">
        <v>1.21E-2</v>
      </c>
      <c r="F28" s="2">
        <f>+'Outstanding Debt'!DC15</f>
        <v>72683</v>
      </c>
      <c r="G28" s="2">
        <f t="shared" si="0"/>
        <v>197683</v>
      </c>
      <c r="H28" s="2"/>
      <c r="I28" s="2">
        <f>+'Outstanding Debt'!DB15</f>
        <v>125000</v>
      </c>
      <c r="J28" s="2">
        <f>+'Outstanding Debt'!DC15</f>
        <v>72683</v>
      </c>
      <c r="L28" s="2">
        <v>0</v>
      </c>
      <c r="M28" s="2">
        <v>0</v>
      </c>
      <c r="N28" s="62"/>
      <c r="O28" s="62"/>
      <c r="Q28" s="2"/>
    </row>
    <row r="29" spans="2:17" x14ac:dyDescent="0.2">
      <c r="B29" s="3">
        <v>2030</v>
      </c>
      <c r="C29" s="38"/>
      <c r="D29" s="2">
        <f>+'Outstanding Debt'!DB16</f>
        <v>125000</v>
      </c>
      <c r="E29" s="101">
        <v>1.23E-2</v>
      </c>
      <c r="F29" s="2">
        <f>+'Outstanding Debt'!DC16</f>
        <v>71170.5</v>
      </c>
      <c r="G29" s="2">
        <f t="shared" si="0"/>
        <v>196170.5</v>
      </c>
      <c r="H29" s="2"/>
      <c r="I29" s="2">
        <f>+'Outstanding Debt'!DB16</f>
        <v>125000</v>
      </c>
      <c r="J29" s="2">
        <f>+'Outstanding Debt'!DC16</f>
        <v>71170.5</v>
      </c>
      <c r="L29" s="2">
        <v>0</v>
      </c>
      <c r="M29" s="2">
        <v>0</v>
      </c>
      <c r="N29" s="62"/>
      <c r="O29" s="62"/>
      <c r="Q29" s="2"/>
    </row>
    <row r="30" spans="2:17" x14ac:dyDescent="0.2">
      <c r="B30" s="3">
        <v>2031</v>
      </c>
      <c r="C30" s="38"/>
      <c r="D30" s="2">
        <f>+'Outstanding Debt'!DB17</f>
        <v>125000</v>
      </c>
      <c r="E30" s="101">
        <v>1.2500000000000001E-2</v>
      </c>
      <c r="F30" s="2">
        <f>+'Outstanding Debt'!DC17</f>
        <v>69633</v>
      </c>
      <c r="G30" s="2">
        <f t="shared" si="0"/>
        <v>194633</v>
      </c>
      <c r="H30" s="2"/>
      <c r="I30" s="2">
        <f>+'Outstanding Debt'!DB17</f>
        <v>125000</v>
      </c>
      <c r="J30" s="2">
        <f>+'Outstanding Debt'!DC17</f>
        <v>69633</v>
      </c>
      <c r="L30" s="2">
        <v>0</v>
      </c>
      <c r="M30" s="2">
        <v>0</v>
      </c>
      <c r="N30" s="62"/>
      <c r="O30" s="62"/>
      <c r="Q30" s="2"/>
    </row>
    <row r="31" spans="2:17" x14ac:dyDescent="0.2">
      <c r="B31" s="3">
        <v>2032</v>
      </c>
      <c r="C31" s="38"/>
      <c r="D31" s="2">
        <f>+'Outstanding Debt'!DB18</f>
        <v>130000</v>
      </c>
      <c r="E31" s="101">
        <v>1.32E-2</v>
      </c>
      <c r="F31" s="2">
        <f>+'Outstanding Debt'!DC18</f>
        <v>68070.5</v>
      </c>
      <c r="G31" s="2">
        <f t="shared" si="0"/>
        <v>198070.5</v>
      </c>
      <c r="H31" s="2"/>
      <c r="I31" s="2">
        <f>+'Outstanding Debt'!DB18</f>
        <v>130000</v>
      </c>
      <c r="J31" s="2">
        <f>+'Outstanding Debt'!DC18</f>
        <v>68070.5</v>
      </c>
      <c r="L31" s="2">
        <v>0</v>
      </c>
      <c r="M31" s="2">
        <v>0</v>
      </c>
      <c r="N31" s="62"/>
      <c r="O31" s="62"/>
      <c r="Q31" s="2"/>
    </row>
    <row r="32" spans="2:17" x14ac:dyDescent="0.2">
      <c r="B32" s="3">
        <v>2033</v>
      </c>
      <c r="C32" s="38"/>
      <c r="D32" s="2">
        <f>+'Outstanding Debt'!DB19</f>
        <v>130000</v>
      </c>
      <c r="E32" s="101">
        <v>1.2999999999999999E-2</v>
      </c>
      <c r="F32" s="2">
        <f>+'Outstanding Debt'!DC19</f>
        <v>66354.5</v>
      </c>
      <c r="G32" s="2">
        <f t="shared" si="0"/>
        <v>196354.5</v>
      </c>
      <c r="H32" s="2"/>
      <c r="I32" s="2">
        <f>+'Outstanding Debt'!DB19</f>
        <v>130000</v>
      </c>
      <c r="J32" s="2">
        <f>+'Outstanding Debt'!DC19</f>
        <v>66354.5</v>
      </c>
      <c r="L32" s="2">
        <v>0</v>
      </c>
      <c r="M32" s="2">
        <v>0</v>
      </c>
      <c r="N32" s="62"/>
      <c r="O32" s="62"/>
      <c r="Q32" s="2"/>
    </row>
    <row r="33" spans="2:17" x14ac:dyDescent="0.2">
      <c r="B33" s="3">
        <v>2034</v>
      </c>
      <c r="C33" s="38"/>
      <c r="D33" s="2">
        <f>+'Outstanding Debt'!DB20</f>
        <v>130000</v>
      </c>
      <c r="E33" s="101">
        <v>1.4200000000000001E-2</v>
      </c>
      <c r="F33" s="2">
        <f>+'Outstanding Debt'!DC20</f>
        <v>64664.5</v>
      </c>
      <c r="G33" s="2">
        <f t="shared" si="0"/>
        <v>194664.5</v>
      </c>
      <c r="H33" s="2"/>
      <c r="I33" s="2">
        <f>+'Outstanding Debt'!DB20</f>
        <v>130000</v>
      </c>
      <c r="J33" s="2">
        <f>+'Outstanding Debt'!DC20</f>
        <v>64664.5</v>
      </c>
      <c r="L33" s="2">
        <v>0</v>
      </c>
      <c r="M33" s="2">
        <v>0</v>
      </c>
      <c r="N33" s="62"/>
      <c r="O33" s="62"/>
      <c r="Q33" s="2"/>
    </row>
    <row r="34" spans="2:17" x14ac:dyDescent="0.2">
      <c r="B34" s="3">
        <v>2035</v>
      </c>
      <c r="C34" s="38"/>
      <c r="D34" s="2">
        <f>+'Outstanding Debt'!DB21</f>
        <v>135000</v>
      </c>
      <c r="E34" s="101">
        <v>1.6799999999999999E-2</v>
      </c>
      <c r="F34" s="2">
        <f>+'Outstanding Debt'!DC21</f>
        <v>62818.5</v>
      </c>
      <c r="G34" s="2">
        <f t="shared" si="0"/>
        <v>197818.5</v>
      </c>
      <c r="H34" s="2"/>
      <c r="I34" s="2">
        <f>+'Outstanding Debt'!DB21</f>
        <v>135000</v>
      </c>
      <c r="J34" s="2">
        <f>+'Outstanding Debt'!DC21</f>
        <v>62818.5</v>
      </c>
      <c r="L34" s="2">
        <v>0</v>
      </c>
      <c r="M34" s="2">
        <v>0</v>
      </c>
      <c r="N34" s="62"/>
      <c r="O34" s="62"/>
      <c r="Q34" s="2"/>
    </row>
    <row r="35" spans="2:17" x14ac:dyDescent="0.2">
      <c r="B35" s="3">
        <v>2036</v>
      </c>
      <c r="C35" s="38"/>
      <c r="D35" s="2">
        <f>+'Outstanding Debt'!DB22</f>
        <v>135000</v>
      </c>
      <c r="E35" s="101">
        <v>1.9300000000000001E-2</v>
      </c>
      <c r="F35" s="2">
        <f>+'Outstanding Debt'!DC22</f>
        <v>60550.5</v>
      </c>
      <c r="G35" s="2">
        <f t="shared" si="0"/>
        <v>195550.5</v>
      </c>
      <c r="H35" s="2"/>
      <c r="I35" s="2">
        <f>+'Outstanding Debt'!DB22</f>
        <v>135000</v>
      </c>
      <c r="J35" s="2">
        <f>+'Outstanding Debt'!DC22</f>
        <v>60550.5</v>
      </c>
      <c r="L35" s="2">
        <v>0</v>
      </c>
      <c r="M35" s="2">
        <v>0</v>
      </c>
      <c r="N35" s="62"/>
      <c r="O35" s="62"/>
      <c r="Q35" s="2"/>
    </row>
    <row r="36" spans="2:17" x14ac:dyDescent="0.2">
      <c r="B36" s="3">
        <v>2037</v>
      </c>
      <c r="C36" s="38"/>
      <c r="D36" s="2">
        <f>+'Outstanding Debt'!DB23</f>
        <v>140000</v>
      </c>
      <c r="E36" s="101">
        <v>2.1499999999999998E-2</v>
      </c>
      <c r="F36" s="2">
        <f>+'Outstanding Debt'!DC23</f>
        <v>57945</v>
      </c>
      <c r="G36" s="2">
        <f t="shared" si="0"/>
        <v>197945</v>
      </c>
      <c r="H36" s="2"/>
      <c r="I36" s="2">
        <f>+'Outstanding Debt'!DB23</f>
        <v>140000</v>
      </c>
      <c r="J36" s="2">
        <f>+'Outstanding Debt'!DC23</f>
        <v>57945</v>
      </c>
      <c r="L36" s="2">
        <v>0</v>
      </c>
      <c r="M36" s="2">
        <v>0</v>
      </c>
      <c r="N36" s="62"/>
      <c r="O36" s="62"/>
      <c r="Q36" s="2"/>
    </row>
    <row r="37" spans="2:17" x14ac:dyDescent="0.2">
      <c r="B37" s="3">
        <v>2038</v>
      </c>
      <c r="C37" s="38"/>
      <c r="D37" s="2">
        <f>+'Outstanding Debt'!DB24</f>
        <v>140000</v>
      </c>
      <c r="E37" s="101">
        <v>2.3099999999999999E-2</v>
      </c>
      <c r="F37" s="2">
        <f>+'Outstanding Debt'!DC24</f>
        <v>54935</v>
      </c>
      <c r="G37" s="2">
        <f t="shared" si="0"/>
        <v>194935</v>
      </c>
      <c r="H37" s="2"/>
      <c r="I37" s="2">
        <f>+'Outstanding Debt'!DB24</f>
        <v>140000</v>
      </c>
      <c r="J37" s="2">
        <f>+'Outstanding Debt'!DC24</f>
        <v>54935</v>
      </c>
      <c r="L37" s="2">
        <v>0</v>
      </c>
      <c r="M37" s="2">
        <v>0</v>
      </c>
      <c r="N37" s="62"/>
      <c r="O37" s="62"/>
      <c r="Q37" s="2"/>
    </row>
    <row r="38" spans="2:17" x14ac:dyDescent="0.2">
      <c r="B38" s="3">
        <v>2039</v>
      </c>
      <c r="C38" s="38"/>
      <c r="D38" s="2">
        <f>+'Outstanding Debt'!DB25</f>
        <v>145000</v>
      </c>
      <c r="E38" s="101">
        <v>2.4400000000000002E-2</v>
      </c>
      <c r="F38" s="2">
        <f>+'Outstanding Debt'!DC25</f>
        <v>51701</v>
      </c>
      <c r="G38" s="2">
        <f t="shared" si="0"/>
        <v>196701</v>
      </c>
      <c r="H38" s="2"/>
      <c r="I38" s="2">
        <f>+'Outstanding Debt'!DB25</f>
        <v>145000</v>
      </c>
      <c r="J38" s="2">
        <f>+'Outstanding Debt'!DC25</f>
        <v>51701</v>
      </c>
      <c r="L38" s="2">
        <v>0</v>
      </c>
      <c r="M38" s="2">
        <v>0</v>
      </c>
      <c r="N38" s="62"/>
      <c r="O38" s="62"/>
      <c r="Q38" s="2"/>
    </row>
    <row r="39" spans="2:17" x14ac:dyDescent="0.2">
      <c r="B39" s="3">
        <v>2040</v>
      </c>
      <c r="C39" s="38"/>
      <c r="D39" s="2">
        <f>+'Outstanding Debt'!DB26</f>
        <v>150000</v>
      </c>
      <c r="E39" s="101">
        <v>2.5399999999999999E-2</v>
      </c>
      <c r="F39" s="2">
        <f>+'Outstanding Debt'!DC26</f>
        <v>48163</v>
      </c>
      <c r="G39" s="2">
        <f t="shared" si="0"/>
        <v>198163</v>
      </c>
      <c r="H39" s="2"/>
      <c r="I39" s="2">
        <f>+'Outstanding Debt'!DB26</f>
        <v>150000</v>
      </c>
      <c r="J39" s="2">
        <f>+'Outstanding Debt'!DC26</f>
        <v>48163</v>
      </c>
      <c r="L39" s="2">
        <v>0</v>
      </c>
      <c r="M39" s="2">
        <v>0</v>
      </c>
      <c r="N39" s="62"/>
      <c r="O39" s="62"/>
      <c r="Q39" s="2"/>
    </row>
    <row r="40" spans="2:17" x14ac:dyDescent="0.2">
      <c r="B40" s="3">
        <v>2041</v>
      </c>
      <c r="C40" s="38"/>
      <c r="D40" s="2">
        <f>+'Outstanding Debt'!DB27</f>
        <v>150000</v>
      </c>
      <c r="E40" s="101">
        <v>2.63E-2</v>
      </c>
      <c r="F40" s="2">
        <f>+'Outstanding Debt'!DC27</f>
        <v>44353</v>
      </c>
      <c r="G40" s="2">
        <f t="shared" si="0"/>
        <v>194353</v>
      </c>
      <c r="H40" s="2"/>
      <c r="I40" s="2">
        <f>+'Outstanding Debt'!DB27</f>
        <v>150000</v>
      </c>
      <c r="J40" s="2">
        <f>+'Outstanding Debt'!DC27</f>
        <v>44353</v>
      </c>
      <c r="L40" s="2">
        <v>0</v>
      </c>
      <c r="M40" s="2">
        <v>0</v>
      </c>
      <c r="N40" s="62"/>
      <c r="O40" s="62"/>
      <c r="Q40" s="2"/>
    </row>
    <row r="41" spans="2:17" x14ac:dyDescent="0.2">
      <c r="B41" s="3">
        <v>2042</v>
      </c>
      <c r="C41" s="38"/>
      <c r="D41" s="2">
        <f>+'Outstanding Debt'!DB28</f>
        <v>155000</v>
      </c>
      <c r="E41" s="101">
        <v>2.7099999999999999E-2</v>
      </c>
      <c r="F41" s="2">
        <f>+'Outstanding Debt'!DC28</f>
        <v>40408</v>
      </c>
      <c r="G41" s="2">
        <f t="shared" si="0"/>
        <v>195408</v>
      </c>
      <c r="H41" s="2"/>
      <c r="I41" s="2">
        <f>+'Outstanding Debt'!DB28</f>
        <v>155000</v>
      </c>
      <c r="J41" s="2">
        <f>+'Outstanding Debt'!DC28</f>
        <v>40408</v>
      </c>
      <c r="L41" s="2">
        <v>0</v>
      </c>
      <c r="M41" s="2">
        <v>0</v>
      </c>
      <c r="N41" s="62"/>
      <c r="O41" s="62"/>
      <c r="Q41" s="2"/>
    </row>
    <row r="42" spans="2:17" x14ac:dyDescent="0.2">
      <c r="B42" s="3">
        <v>2043</v>
      </c>
      <c r="C42" s="38"/>
      <c r="D42" s="2">
        <f>+'Outstanding Debt'!DB29</f>
        <v>160000</v>
      </c>
      <c r="E42" s="101">
        <v>2.7799999999999998E-2</v>
      </c>
      <c r="F42" s="2">
        <f>+'Outstanding Debt'!DC29</f>
        <v>36207.5</v>
      </c>
      <c r="G42" s="2">
        <f t="shared" si="0"/>
        <v>196207.5</v>
      </c>
      <c r="H42" s="2"/>
      <c r="I42" s="2">
        <f>+'Outstanding Debt'!DB29</f>
        <v>160000</v>
      </c>
      <c r="J42" s="2">
        <f>+'Outstanding Debt'!DC29</f>
        <v>36207.5</v>
      </c>
      <c r="L42" s="2">
        <v>0</v>
      </c>
      <c r="M42" s="2">
        <v>0</v>
      </c>
      <c r="N42" s="62"/>
      <c r="O42" s="62"/>
      <c r="Q42" s="2"/>
    </row>
    <row r="43" spans="2:17" x14ac:dyDescent="0.2">
      <c r="B43" s="3">
        <v>2044</v>
      </c>
      <c r="C43" s="38"/>
      <c r="D43" s="2">
        <f>+'Outstanding Debt'!DB30</f>
        <v>165000</v>
      </c>
      <c r="E43" s="101">
        <v>2.86E-2</v>
      </c>
      <c r="F43" s="2">
        <f>+'Outstanding Debt'!DC30</f>
        <v>31759.5</v>
      </c>
      <c r="G43" s="2">
        <f t="shared" si="0"/>
        <v>196759.5</v>
      </c>
      <c r="H43" s="2"/>
      <c r="I43" s="2">
        <f>+'Outstanding Debt'!DB30</f>
        <v>165000</v>
      </c>
      <c r="J43" s="2">
        <f>+'Outstanding Debt'!DC30</f>
        <v>31759.5</v>
      </c>
      <c r="L43" s="2">
        <v>0</v>
      </c>
      <c r="M43" s="2">
        <v>0</v>
      </c>
      <c r="N43" s="62"/>
      <c r="O43" s="62"/>
      <c r="Q43" s="2"/>
    </row>
    <row r="44" spans="2:17" x14ac:dyDescent="0.2">
      <c r="B44" s="3">
        <v>2045</v>
      </c>
      <c r="C44" s="38"/>
      <c r="D44" s="2">
        <f>+'Outstanding Debt'!DB31</f>
        <v>170000</v>
      </c>
      <c r="E44" s="101">
        <v>2.9100000000000001E-2</v>
      </c>
      <c r="F44" s="2">
        <f>+'Outstanding Debt'!DC31</f>
        <v>27040.5</v>
      </c>
      <c r="G44" s="2">
        <f t="shared" si="0"/>
        <v>197040.5</v>
      </c>
      <c r="H44" s="2"/>
      <c r="I44" s="2">
        <f>+'Outstanding Debt'!DB31</f>
        <v>170000</v>
      </c>
      <c r="J44" s="2">
        <f>+'Outstanding Debt'!DC31</f>
        <v>27040.5</v>
      </c>
      <c r="L44" s="2">
        <v>0</v>
      </c>
      <c r="M44" s="2">
        <v>0</v>
      </c>
      <c r="N44" s="62"/>
      <c r="O44" s="62"/>
      <c r="Q44" s="2"/>
    </row>
    <row r="45" spans="2:17" x14ac:dyDescent="0.2">
      <c r="B45" s="3">
        <v>2046</v>
      </c>
      <c r="C45" s="38"/>
      <c r="D45" s="2">
        <f>+'Outstanding Debt'!DB32</f>
        <v>175000</v>
      </c>
      <c r="E45" s="101">
        <v>2.9600000000000001E-2</v>
      </c>
      <c r="F45" s="2">
        <f>+'Outstanding Debt'!DC32</f>
        <v>22093.5</v>
      </c>
      <c r="G45" s="2">
        <f t="shared" si="0"/>
        <v>197093.5</v>
      </c>
      <c r="H45" s="2"/>
      <c r="I45" s="2">
        <f>+'Outstanding Debt'!DB32</f>
        <v>175000</v>
      </c>
      <c r="J45" s="2">
        <f>+'Outstanding Debt'!DC32</f>
        <v>22093.5</v>
      </c>
      <c r="L45" s="2">
        <v>0</v>
      </c>
      <c r="M45" s="2">
        <v>0</v>
      </c>
      <c r="N45" s="62"/>
      <c r="O45" s="62"/>
      <c r="Q45" s="2"/>
    </row>
    <row r="46" spans="2:17" x14ac:dyDescent="0.2">
      <c r="B46" s="3">
        <v>2047</v>
      </c>
      <c r="C46" s="38"/>
      <c r="D46" s="2">
        <f>+'Outstanding Debt'!DB33</f>
        <v>180000</v>
      </c>
      <c r="E46" s="101">
        <v>0.03</v>
      </c>
      <c r="F46" s="2">
        <f>+'Outstanding Debt'!DC33</f>
        <v>16913.5</v>
      </c>
      <c r="G46" s="2">
        <f t="shared" si="0"/>
        <v>196913.5</v>
      </c>
      <c r="H46" s="2"/>
      <c r="I46" s="2">
        <f>+'Outstanding Debt'!DB33</f>
        <v>180000</v>
      </c>
      <c r="J46" s="2">
        <f>+'Outstanding Debt'!DC33</f>
        <v>16913.5</v>
      </c>
      <c r="L46" s="2">
        <v>0</v>
      </c>
      <c r="M46" s="2">
        <v>0</v>
      </c>
      <c r="N46" s="62"/>
      <c r="O46" s="62"/>
      <c r="Q46" s="2"/>
    </row>
    <row r="47" spans="2:17" x14ac:dyDescent="0.2">
      <c r="B47" s="3">
        <v>2048</v>
      </c>
      <c r="C47" s="38"/>
      <c r="D47" s="2">
        <f>+'Outstanding Debt'!DB34</f>
        <v>185000</v>
      </c>
      <c r="E47" s="101">
        <v>3.0499999999999999E-2</v>
      </c>
      <c r="F47" s="2">
        <f>+'Outstanding Debt'!DC34</f>
        <v>11513.5</v>
      </c>
      <c r="G47" s="2">
        <f t="shared" si="0"/>
        <v>196513.5</v>
      </c>
      <c r="H47" s="2"/>
      <c r="I47" s="2">
        <f>+'Outstanding Debt'!DB34</f>
        <v>185000</v>
      </c>
      <c r="J47" s="2">
        <f>+'Outstanding Debt'!DC34</f>
        <v>11513.5</v>
      </c>
      <c r="L47" s="2">
        <v>0</v>
      </c>
      <c r="M47" s="2">
        <v>0</v>
      </c>
      <c r="N47" s="62"/>
      <c r="O47" s="62"/>
      <c r="Q47" s="2"/>
    </row>
    <row r="48" spans="2:17" x14ac:dyDescent="0.2">
      <c r="B48" s="3">
        <v>2049</v>
      </c>
      <c r="C48" s="38"/>
      <c r="D48" s="2">
        <f>+'Outstanding Debt'!DB35</f>
        <v>190000</v>
      </c>
      <c r="E48" s="101">
        <v>3.09E-2</v>
      </c>
      <c r="F48" s="2">
        <f>+'Outstanding Debt'!DC35</f>
        <v>5871</v>
      </c>
      <c r="G48" s="2">
        <f t="shared" si="0"/>
        <v>195871</v>
      </c>
      <c r="H48" s="2"/>
      <c r="I48" s="2">
        <f>+'Outstanding Debt'!DB35</f>
        <v>190000</v>
      </c>
      <c r="J48" s="2">
        <f>+'Outstanding Debt'!DC35</f>
        <v>5871</v>
      </c>
      <c r="L48" s="2">
        <v>0</v>
      </c>
      <c r="M48" s="2">
        <v>0</v>
      </c>
      <c r="N48" s="62"/>
      <c r="O48" s="62"/>
      <c r="Q48" s="2"/>
    </row>
    <row r="49" spans="2:17" hidden="1" x14ac:dyDescent="0.2">
      <c r="B49" s="3">
        <v>2050</v>
      </c>
      <c r="C49" s="38"/>
      <c r="D49" s="2">
        <f>+'Outstanding Debt'!DB36</f>
        <v>0</v>
      </c>
      <c r="E49" s="101"/>
      <c r="F49" s="2">
        <f>+'Outstanding Debt'!DC36</f>
        <v>0</v>
      </c>
      <c r="G49" s="2">
        <f t="shared" si="0"/>
        <v>0</v>
      </c>
      <c r="H49" s="2"/>
      <c r="I49" s="2">
        <f>+'Outstanding Debt'!CX36</f>
        <v>0</v>
      </c>
      <c r="J49" s="2">
        <f>+'Outstanding Debt'!CY36</f>
        <v>0</v>
      </c>
      <c r="L49" s="2">
        <v>0</v>
      </c>
      <c r="M49" s="2">
        <v>0</v>
      </c>
      <c r="N49" s="62"/>
      <c r="O49" s="62"/>
      <c r="Q49" s="2"/>
    </row>
    <row r="50" spans="2:17" hidden="1" x14ac:dyDescent="0.2">
      <c r="B50" s="3">
        <v>2051</v>
      </c>
      <c r="C50" s="38"/>
      <c r="D50" s="2">
        <f>+'Outstanding Debt'!DB37</f>
        <v>0</v>
      </c>
      <c r="E50" s="101"/>
      <c r="F50" s="2">
        <f>+'Outstanding Debt'!DC37</f>
        <v>0</v>
      </c>
      <c r="G50" s="2">
        <f t="shared" si="0"/>
        <v>0</v>
      </c>
      <c r="H50" s="2"/>
      <c r="I50" s="2">
        <f>+'Outstanding Debt'!CX37</f>
        <v>0</v>
      </c>
      <c r="J50" s="2">
        <f>+'Outstanding Debt'!CY37</f>
        <v>0</v>
      </c>
      <c r="L50" s="2">
        <v>0</v>
      </c>
      <c r="M50" s="2">
        <v>0</v>
      </c>
      <c r="N50" s="62"/>
      <c r="O50" s="62"/>
      <c r="Q50" s="2"/>
    </row>
    <row r="51" spans="2:17" hidden="1" x14ac:dyDescent="0.2">
      <c r="B51" s="3">
        <v>2052</v>
      </c>
      <c r="C51" s="38"/>
      <c r="D51" s="2">
        <f>+'Outstanding Debt'!DB38</f>
        <v>0</v>
      </c>
      <c r="E51" s="101"/>
      <c r="F51" s="2">
        <f>+'Outstanding Debt'!DC38</f>
        <v>0</v>
      </c>
      <c r="G51" s="2">
        <f t="shared" si="0"/>
        <v>0</v>
      </c>
      <c r="H51" s="2"/>
      <c r="I51" s="2">
        <f>+'Outstanding Debt'!CX38</f>
        <v>0</v>
      </c>
      <c r="J51" s="2">
        <f>+'Outstanding Debt'!CY38</f>
        <v>0</v>
      </c>
      <c r="L51" s="2">
        <v>0</v>
      </c>
      <c r="M51" s="2">
        <v>0</v>
      </c>
      <c r="N51" s="62"/>
      <c r="O51" s="62"/>
      <c r="Q51" s="2"/>
    </row>
    <row r="52" spans="2:17" hidden="1" x14ac:dyDescent="0.2">
      <c r="B52" s="3">
        <v>2053</v>
      </c>
      <c r="C52" s="38"/>
      <c r="D52" s="2">
        <f>+'Outstanding Debt'!DB39</f>
        <v>0</v>
      </c>
      <c r="E52" s="101"/>
      <c r="F52" s="2">
        <f>+'Outstanding Debt'!DC39</f>
        <v>0</v>
      </c>
      <c r="G52" s="2">
        <f t="shared" si="0"/>
        <v>0</v>
      </c>
      <c r="H52" s="2">
        <f>+'Outstanding Debt'!CX39</f>
        <v>0</v>
      </c>
      <c r="I52" s="2">
        <f>+'Outstanding Debt'!CX39</f>
        <v>0</v>
      </c>
      <c r="J52" s="2">
        <f>+'Outstanding Debt'!CY39</f>
        <v>0</v>
      </c>
      <c r="L52" s="2">
        <v>0</v>
      </c>
      <c r="M52" s="2">
        <v>0</v>
      </c>
      <c r="N52" s="62"/>
      <c r="O52" s="62"/>
      <c r="Q52" s="2"/>
    </row>
    <row r="53" spans="2:17" hidden="1" x14ac:dyDescent="0.2">
      <c r="B53" s="3">
        <v>2054</v>
      </c>
      <c r="C53" s="38"/>
      <c r="D53" s="2">
        <f>+'Outstanding Debt'!DB40</f>
        <v>0</v>
      </c>
      <c r="E53" s="101"/>
      <c r="F53" s="2">
        <f>+'Outstanding Debt'!DC40</f>
        <v>0</v>
      </c>
      <c r="G53" s="2">
        <f t="shared" si="0"/>
        <v>0</v>
      </c>
      <c r="H53" s="2">
        <f>+'Outstanding Debt'!CX40</f>
        <v>0</v>
      </c>
      <c r="I53" s="2">
        <f>+'Outstanding Debt'!CX40</f>
        <v>0</v>
      </c>
      <c r="J53" s="2">
        <f>+'Outstanding Debt'!CY40</f>
        <v>0</v>
      </c>
      <c r="L53" s="2">
        <v>0</v>
      </c>
      <c r="M53" s="2">
        <v>0</v>
      </c>
      <c r="N53" s="62"/>
      <c r="O53" s="62"/>
      <c r="Q53" s="2"/>
    </row>
    <row r="54" spans="2:17" hidden="1" x14ac:dyDescent="0.2">
      <c r="B54" s="3">
        <v>2055</v>
      </c>
      <c r="C54" s="38"/>
      <c r="D54" s="2">
        <f>+'Outstanding Debt'!DB41</f>
        <v>0</v>
      </c>
      <c r="E54" s="101"/>
      <c r="F54" s="2">
        <f>+'Outstanding Debt'!DC41</f>
        <v>0</v>
      </c>
      <c r="G54" s="2">
        <f t="shared" si="0"/>
        <v>0</v>
      </c>
      <c r="H54" s="2">
        <f>+'Outstanding Debt'!CX41</f>
        <v>0</v>
      </c>
      <c r="I54" s="2">
        <f>+'Outstanding Debt'!CX41</f>
        <v>0</v>
      </c>
      <c r="J54" s="2">
        <f>+'Outstanding Debt'!CY41</f>
        <v>0</v>
      </c>
      <c r="L54" s="2">
        <v>0</v>
      </c>
      <c r="M54" s="2">
        <v>0</v>
      </c>
      <c r="N54" s="62"/>
      <c r="O54" s="62"/>
      <c r="Q54" s="2"/>
    </row>
    <row r="55" spans="2:17" hidden="1" x14ac:dyDescent="0.2">
      <c r="B55" s="3">
        <v>2056</v>
      </c>
      <c r="C55" s="38"/>
      <c r="D55" s="2">
        <f>+'Outstanding Debt'!DB42</f>
        <v>0</v>
      </c>
      <c r="E55" s="101"/>
      <c r="F55" s="2">
        <f>+'Outstanding Debt'!DC42</f>
        <v>0</v>
      </c>
      <c r="G55" s="2">
        <f t="shared" si="0"/>
        <v>0</v>
      </c>
      <c r="H55" s="2">
        <f>+'Outstanding Debt'!CX42</f>
        <v>0</v>
      </c>
      <c r="I55" s="2">
        <f>+'Outstanding Debt'!CX42</f>
        <v>0</v>
      </c>
      <c r="J55" s="2">
        <f>+'Outstanding Debt'!CY42</f>
        <v>0</v>
      </c>
      <c r="L55" s="2">
        <v>0</v>
      </c>
      <c r="M55" s="2">
        <v>0</v>
      </c>
      <c r="N55" s="62"/>
      <c r="O55" s="62"/>
      <c r="Q55" s="2"/>
    </row>
    <row r="56" spans="2:17" hidden="1" x14ac:dyDescent="0.2">
      <c r="B56" s="3">
        <v>2057</v>
      </c>
      <c r="C56" s="38"/>
      <c r="D56" s="2">
        <f>+'Outstanding Debt'!DB43</f>
        <v>0</v>
      </c>
      <c r="E56" s="101"/>
      <c r="F56" s="2">
        <f>+'Outstanding Debt'!DC43</f>
        <v>0</v>
      </c>
      <c r="G56" s="2">
        <f t="shared" si="0"/>
        <v>0</v>
      </c>
      <c r="H56" s="2">
        <f>+'Outstanding Debt'!CX43</f>
        <v>0</v>
      </c>
      <c r="I56" s="2">
        <f>+'Outstanding Debt'!CX43</f>
        <v>0</v>
      </c>
      <c r="J56" s="2">
        <f>+'Outstanding Debt'!CY43</f>
        <v>0</v>
      </c>
      <c r="L56" s="2">
        <v>0</v>
      </c>
      <c r="M56" s="2">
        <v>0</v>
      </c>
      <c r="N56" s="62"/>
      <c r="O56" s="62"/>
      <c r="Q56" s="2"/>
    </row>
    <row r="57" spans="2:17" ht="13.5" thickBot="1" x14ac:dyDescent="0.25">
      <c r="B57" s="19" t="s">
        <v>8</v>
      </c>
      <c r="C57" s="19"/>
      <c r="D57" s="45">
        <f>SUM(D20:D56)</f>
        <v>3620000</v>
      </c>
      <c r="E57" s="45"/>
      <c r="F57" s="45">
        <f>SUM(F20:F56)</f>
        <v>1290125</v>
      </c>
      <c r="G57" s="45">
        <f>SUM(G20:G56)</f>
        <v>4910125</v>
      </c>
      <c r="H57" s="45"/>
      <c r="I57" s="45">
        <f>SUM(I20:I56)</f>
        <v>3620000</v>
      </c>
      <c r="J57" s="45">
        <f>SUM(J20:J56)</f>
        <v>1290125</v>
      </c>
      <c r="K57" s="9"/>
      <c r="L57" s="45">
        <f>SUM(L20:L56)</f>
        <v>0</v>
      </c>
      <c r="M57" s="45">
        <f>SUM(M20:M56)</f>
        <v>0</v>
      </c>
      <c r="Q57" s="62"/>
    </row>
    <row r="58" spans="2:17" ht="13.5" thickTop="1" x14ac:dyDescent="0.2"/>
    <row r="59" spans="2:17" x14ac:dyDescent="0.2">
      <c r="B59" s="7"/>
    </row>
    <row r="60" spans="2:17" x14ac:dyDescent="0.2">
      <c r="B60" s="7"/>
    </row>
    <row r="61" spans="2:17" x14ac:dyDescent="0.2">
      <c r="B61" s="7"/>
    </row>
  </sheetData>
  <mergeCells count="6">
    <mergeCell ref="B5:M5"/>
    <mergeCell ref="B6:M6"/>
    <mergeCell ref="B7:M7"/>
    <mergeCell ref="D18:G18"/>
    <mergeCell ref="I18:J18"/>
    <mergeCell ref="L18:M18"/>
  </mergeCells>
  <printOptions horizontalCentered="1"/>
  <pageMargins left="0.25" right="0.25" top="0.75" bottom="0.75" header="0.3" footer="0.3"/>
  <pageSetup scale="90" orientation="landscape" r:id="rId1"/>
  <headerFooter>
    <oddFooter>&amp;L&amp;8&amp;D&amp;Z&amp;F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3B9C5-3DC2-48F8-94C1-60D20FCC92B8}">
  <sheetPr>
    <tabColor rgb="FF00B0F0"/>
    <pageSetUpPr fitToPage="1"/>
  </sheetPr>
  <dimension ref="B5:Q61"/>
  <sheetViews>
    <sheetView topLeftCell="A7" zoomScaleNormal="100" workbookViewId="0">
      <selection activeCell="I24" sqref="I24:J48"/>
    </sheetView>
  </sheetViews>
  <sheetFormatPr defaultColWidth="8.85546875" defaultRowHeight="12.75" x14ac:dyDescent="0.2"/>
  <cols>
    <col min="1" max="2" width="8.85546875" style="1"/>
    <col min="3" max="3" width="0.85546875" style="1" customWidth="1"/>
    <col min="4" max="4" width="13.42578125" style="1" customWidth="1"/>
    <col min="5" max="5" width="8.85546875" style="1" customWidth="1"/>
    <col min="6" max="7" width="13.42578125" style="1" customWidth="1"/>
    <col min="8" max="8" width="2.42578125" style="1" customWidth="1"/>
    <col min="9" max="10" width="13.42578125" style="1" customWidth="1"/>
    <col min="11" max="11" width="2.42578125" style="1" customWidth="1"/>
    <col min="12" max="13" width="13.42578125" style="1" customWidth="1"/>
    <col min="14" max="14" width="11.42578125" style="1" customWidth="1"/>
    <col min="15" max="15" width="13.5703125" style="1" customWidth="1"/>
    <col min="16" max="16" width="8.85546875" style="1"/>
    <col min="17" max="17" width="13.85546875" style="1" customWidth="1"/>
    <col min="18" max="16384" width="8.85546875" style="1"/>
  </cols>
  <sheetData>
    <row r="5" spans="2:13" ht="15.75" x14ac:dyDescent="0.25">
      <c r="B5" s="182" t="s">
        <v>6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2:13" s="100" customFormat="1" ht="15" x14ac:dyDescent="0.25">
      <c r="B6" s="187" t="s">
        <v>166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</row>
    <row r="7" spans="2:13" x14ac:dyDescent="0.2">
      <c r="B7" s="183" t="s">
        <v>289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spans="2:13" x14ac:dyDescent="0.2">
      <c r="B8" s="1" t="s">
        <v>160</v>
      </c>
    </row>
    <row r="10" spans="2:13" x14ac:dyDescent="0.2">
      <c r="D10" s="1" t="s">
        <v>167</v>
      </c>
      <c r="F10" s="31">
        <v>2590000</v>
      </c>
    </row>
    <row r="11" spans="2:13" x14ac:dyDescent="0.2">
      <c r="D11" s="1" t="s">
        <v>25</v>
      </c>
      <c r="F11" s="47">
        <v>45323</v>
      </c>
    </row>
    <row r="12" spans="2:13" x14ac:dyDescent="0.2">
      <c r="D12" s="1" t="s">
        <v>168</v>
      </c>
      <c r="F12" s="47">
        <v>45335</v>
      </c>
    </row>
    <row r="13" spans="2:13" x14ac:dyDescent="0.2">
      <c r="D13" s="1" t="s">
        <v>169</v>
      </c>
      <c r="F13" s="71">
        <v>42614</v>
      </c>
    </row>
    <row r="14" spans="2:13" x14ac:dyDescent="0.2">
      <c r="D14" s="1" t="s">
        <v>170</v>
      </c>
      <c r="F14" s="72" t="s">
        <v>156</v>
      </c>
    </row>
    <row r="15" spans="2:13" x14ac:dyDescent="0.2">
      <c r="D15" s="1" t="s">
        <v>157</v>
      </c>
      <c r="F15" s="72">
        <v>49004</v>
      </c>
    </row>
    <row r="16" spans="2:13" x14ac:dyDescent="0.2">
      <c r="D16" s="1" t="s">
        <v>171</v>
      </c>
      <c r="F16" s="48" t="s">
        <v>173</v>
      </c>
      <c r="I16" s="34"/>
    </row>
    <row r="17" spans="2:17" x14ac:dyDescent="0.2">
      <c r="B17" s="40"/>
      <c r="C17" s="40"/>
      <c r="D17" s="110" t="s">
        <v>184</v>
      </c>
      <c r="E17" s="110"/>
      <c r="F17" s="110" t="s">
        <v>250</v>
      </c>
      <c r="G17" s="110" t="s">
        <v>248</v>
      </c>
      <c r="H17" s="40"/>
      <c r="I17" s="40"/>
      <c r="J17" s="40"/>
      <c r="K17" s="40"/>
      <c r="L17" s="40"/>
      <c r="M17" s="40"/>
    </row>
    <row r="18" spans="2:17" x14ac:dyDescent="0.2">
      <c r="B18" s="41" t="s">
        <v>0</v>
      </c>
      <c r="C18" s="41"/>
      <c r="D18" s="183" t="s">
        <v>8</v>
      </c>
      <c r="E18" s="183"/>
      <c r="F18" s="183"/>
      <c r="G18" s="183"/>
      <c r="H18" s="41"/>
      <c r="I18" s="183" t="s">
        <v>117</v>
      </c>
      <c r="J18" s="183"/>
      <c r="L18" s="183" t="s">
        <v>52</v>
      </c>
      <c r="M18" s="183"/>
    </row>
    <row r="19" spans="2:17" x14ac:dyDescent="0.2">
      <c r="B19" s="42">
        <v>41912</v>
      </c>
      <c r="C19" s="42"/>
      <c r="D19" s="43" t="s">
        <v>5</v>
      </c>
      <c r="E19" s="43" t="s">
        <v>172</v>
      </c>
      <c r="F19" s="43" t="s">
        <v>4</v>
      </c>
      <c r="G19" s="43" t="s">
        <v>8</v>
      </c>
      <c r="H19" s="43"/>
      <c r="I19" s="43" t="s">
        <v>5</v>
      </c>
      <c r="J19" s="43" t="s">
        <v>4</v>
      </c>
      <c r="L19" s="43" t="s">
        <v>5</v>
      </c>
      <c r="M19" s="43" t="s">
        <v>4</v>
      </c>
    </row>
    <row r="20" spans="2:17" hidden="1" x14ac:dyDescent="0.2">
      <c r="B20" s="3">
        <v>2021</v>
      </c>
      <c r="C20" s="38"/>
      <c r="D20" s="31"/>
      <c r="E20" s="101"/>
      <c r="F20" s="31"/>
      <c r="G20" s="31"/>
      <c r="H20" s="2"/>
      <c r="I20" s="31"/>
      <c r="J20" s="31"/>
      <c r="L20" s="31">
        <v>0</v>
      </c>
      <c r="M20" s="31">
        <v>0</v>
      </c>
      <c r="N20" s="62"/>
      <c r="O20" s="62"/>
      <c r="Q20" s="2"/>
    </row>
    <row r="21" spans="2:17" hidden="1" x14ac:dyDescent="0.2">
      <c r="B21" s="3">
        <v>2022</v>
      </c>
      <c r="C21" s="38"/>
      <c r="D21" s="31"/>
      <c r="E21" s="101"/>
      <c r="F21" s="31"/>
      <c r="G21" s="31"/>
      <c r="H21" s="2"/>
      <c r="I21" s="31"/>
      <c r="J21" s="31"/>
      <c r="L21" s="31"/>
      <c r="M21" s="31"/>
      <c r="N21" s="62"/>
      <c r="O21" s="62"/>
      <c r="Q21" s="2"/>
    </row>
    <row r="22" spans="2:17" hidden="1" x14ac:dyDescent="0.2">
      <c r="B22" s="3">
        <v>2023</v>
      </c>
      <c r="C22" s="38"/>
      <c r="D22" s="31"/>
      <c r="E22" s="101"/>
      <c r="F22" s="31"/>
      <c r="G22" s="31"/>
      <c r="H22" s="2"/>
      <c r="I22" s="31"/>
      <c r="J22" s="31"/>
      <c r="L22" s="31"/>
      <c r="M22" s="31"/>
      <c r="N22" s="62"/>
      <c r="O22" s="62"/>
      <c r="Q22" s="2"/>
    </row>
    <row r="23" spans="2:17" hidden="1" x14ac:dyDescent="0.2">
      <c r="B23" s="3">
        <v>2024</v>
      </c>
      <c r="C23" s="38"/>
      <c r="D23" s="2"/>
      <c r="E23" s="101"/>
      <c r="F23" s="2"/>
      <c r="G23" s="2"/>
      <c r="H23" s="2"/>
      <c r="I23" s="2"/>
      <c r="J23" s="2"/>
      <c r="L23" s="2"/>
      <c r="M23" s="2"/>
      <c r="N23" s="62"/>
      <c r="O23" s="62"/>
      <c r="Q23" s="2"/>
    </row>
    <row r="24" spans="2:17" x14ac:dyDescent="0.2">
      <c r="B24" s="3">
        <v>2025</v>
      </c>
      <c r="C24" s="38"/>
      <c r="D24" s="31">
        <f>+'Outstanding Debt'!DI11</f>
        <v>105000</v>
      </c>
      <c r="E24" s="101">
        <v>0</v>
      </c>
      <c r="F24" s="31">
        <f>+'Outstanding Debt'!DJ11</f>
        <v>0</v>
      </c>
      <c r="G24" s="31">
        <f t="shared" ref="G24:G56" si="0">+F24+D24</f>
        <v>105000</v>
      </c>
      <c r="H24" s="31"/>
      <c r="I24" s="31">
        <f>+'Outstanding Debt'!DI11</f>
        <v>105000</v>
      </c>
      <c r="J24" s="31">
        <f>+'Outstanding Debt'!DJ11</f>
        <v>0</v>
      </c>
      <c r="K24" s="31"/>
      <c r="L24" s="31">
        <v>0</v>
      </c>
      <c r="M24" s="31">
        <v>0</v>
      </c>
      <c r="N24" s="62"/>
      <c r="O24" s="62"/>
      <c r="Q24" s="2"/>
    </row>
    <row r="25" spans="2:17" x14ac:dyDescent="0.2">
      <c r="B25" s="3">
        <v>2026</v>
      </c>
      <c r="C25" s="38"/>
      <c r="D25" s="2">
        <f>+'Outstanding Debt'!DI12</f>
        <v>105000</v>
      </c>
      <c r="E25" s="101">
        <v>0</v>
      </c>
      <c r="F25" s="2">
        <f>+'Outstanding Debt'!DJ12</f>
        <v>0</v>
      </c>
      <c r="G25" s="2">
        <f t="shared" si="0"/>
        <v>105000</v>
      </c>
      <c r="H25" s="2"/>
      <c r="I25" s="2">
        <f>+'Outstanding Debt'!DI12</f>
        <v>105000</v>
      </c>
      <c r="J25" s="2">
        <f>+'Outstanding Debt'!DJ12</f>
        <v>0</v>
      </c>
      <c r="L25" s="2">
        <v>0</v>
      </c>
      <c r="M25" s="2">
        <v>0</v>
      </c>
      <c r="N25" s="62"/>
      <c r="O25" s="62"/>
      <c r="Q25" s="2"/>
    </row>
    <row r="26" spans="2:17" x14ac:dyDescent="0.2">
      <c r="B26" s="3">
        <v>2027</v>
      </c>
      <c r="C26" s="38"/>
      <c r="D26" s="2">
        <f>+'Outstanding Debt'!DI13</f>
        <v>105000</v>
      </c>
      <c r="E26" s="101">
        <v>0</v>
      </c>
      <c r="F26" s="2">
        <f>+'Outstanding Debt'!DJ13</f>
        <v>0</v>
      </c>
      <c r="G26" s="2">
        <f t="shared" si="0"/>
        <v>105000</v>
      </c>
      <c r="H26" s="2"/>
      <c r="I26" s="2">
        <f>+'Outstanding Debt'!DI13</f>
        <v>105000</v>
      </c>
      <c r="J26" s="2">
        <f>+'Outstanding Debt'!DJ13</f>
        <v>0</v>
      </c>
      <c r="L26" s="2">
        <v>0</v>
      </c>
      <c r="M26" s="2">
        <v>0</v>
      </c>
      <c r="N26" s="62"/>
      <c r="O26" s="62"/>
      <c r="Q26" s="2"/>
    </row>
    <row r="27" spans="2:17" x14ac:dyDescent="0.2">
      <c r="B27" s="3">
        <v>2028</v>
      </c>
      <c r="C27" s="38"/>
      <c r="D27" s="2">
        <f>+'Outstanding Debt'!DI14</f>
        <v>105000</v>
      </c>
      <c r="E27" s="101">
        <v>0</v>
      </c>
      <c r="F27" s="2">
        <f>+'Outstanding Debt'!DJ14</f>
        <v>0</v>
      </c>
      <c r="G27" s="2">
        <f t="shared" si="0"/>
        <v>105000</v>
      </c>
      <c r="H27" s="2"/>
      <c r="I27" s="2">
        <f>+'Outstanding Debt'!DI14</f>
        <v>105000</v>
      </c>
      <c r="J27" s="2">
        <f>+'Outstanding Debt'!DJ14</f>
        <v>0</v>
      </c>
      <c r="L27" s="2">
        <v>0</v>
      </c>
      <c r="M27" s="2">
        <v>0</v>
      </c>
      <c r="N27" s="62"/>
      <c r="O27" s="62"/>
      <c r="Q27" s="2"/>
    </row>
    <row r="28" spans="2:17" x14ac:dyDescent="0.2">
      <c r="B28" s="3">
        <v>2029</v>
      </c>
      <c r="C28" s="38"/>
      <c r="D28" s="2">
        <f>+'Outstanding Debt'!DI15</f>
        <v>105000</v>
      </c>
      <c r="E28" s="101">
        <v>0</v>
      </c>
      <c r="F28" s="2">
        <f>+'Outstanding Debt'!DJ15</f>
        <v>0</v>
      </c>
      <c r="G28" s="2">
        <f t="shared" si="0"/>
        <v>105000</v>
      </c>
      <c r="H28" s="2"/>
      <c r="I28" s="2">
        <f>+'Outstanding Debt'!DI15</f>
        <v>105000</v>
      </c>
      <c r="J28" s="2">
        <f>+'Outstanding Debt'!DJ15</f>
        <v>0</v>
      </c>
      <c r="L28" s="2">
        <v>0</v>
      </c>
      <c r="M28" s="2">
        <v>0</v>
      </c>
      <c r="N28" s="62"/>
      <c r="O28" s="62"/>
      <c r="Q28" s="2"/>
    </row>
    <row r="29" spans="2:17" x14ac:dyDescent="0.2">
      <c r="B29" s="3">
        <v>2030</v>
      </c>
      <c r="C29" s="38"/>
      <c r="D29" s="2">
        <f>+'Outstanding Debt'!DI16</f>
        <v>105000</v>
      </c>
      <c r="E29" s="101">
        <v>0</v>
      </c>
      <c r="F29" s="2">
        <f>+'Outstanding Debt'!DJ16</f>
        <v>0</v>
      </c>
      <c r="G29" s="2">
        <f t="shared" si="0"/>
        <v>105000</v>
      </c>
      <c r="H29" s="2"/>
      <c r="I29" s="2">
        <f>+'Outstanding Debt'!DI16</f>
        <v>105000</v>
      </c>
      <c r="J29" s="2">
        <f>+'Outstanding Debt'!DJ16</f>
        <v>0</v>
      </c>
      <c r="L29" s="2">
        <v>0</v>
      </c>
      <c r="M29" s="2">
        <v>0</v>
      </c>
      <c r="N29" s="62"/>
      <c r="O29" s="62"/>
      <c r="Q29" s="2"/>
    </row>
    <row r="30" spans="2:17" x14ac:dyDescent="0.2">
      <c r="B30" s="3">
        <v>2031</v>
      </c>
      <c r="C30" s="38"/>
      <c r="D30" s="2">
        <f>+'Outstanding Debt'!DI17</f>
        <v>105000</v>
      </c>
      <c r="E30" s="101">
        <v>0</v>
      </c>
      <c r="F30" s="2">
        <f>+'Outstanding Debt'!DJ17</f>
        <v>0</v>
      </c>
      <c r="G30" s="2">
        <f t="shared" si="0"/>
        <v>105000</v>
      </c>
      <c r="H30" s="2"/>
      <c r="I30" s="2">
        <f>+'Outstanding Debt'!DI17</f>
        <v>105000</v>
      </c>
      <c r="J30" s="2">
        <f>+'Outstanding Debt'!DJ17</f>
        <v>0</v>
      </c>
      <c r="L30" s="2">
        <v>0</v>
      </c>
      <c r="M30" s="2">
        <v>0</v>
      </c>
      <c r="N30" s="62"/>
      <c r="O30" s="62"/>
      <c r="Q30" s="2"/>
    </row>
    <row r="31" spans="2:17" x14ac:dyDescent="0.2">
      <c r="B31" s="3">
        <v>2032</v>
      </c>
      <c r="C31" s="38"/>
      <c r="D31" s="2">
        <f>+'Outstanding Debt'!DI18</f>
        <v>105000</v>
      </c>
      <c r="E31" s="101">
        <v>0</v>
      </c>
      <c r="F31" s="2">
        <f>+'Outstanding Debt'!DJ18</f>
        <v>0</v>
      </c>
      <c r="G31" s="2">
        <f t="shared" si="0"/>
        <v>105000</v>
      </c>
      <c r="H31" s="2"/>
      <c r="I31" s="2">
        <f>+'Outstanding Debt'!DI18</f>
        <v>105000</v>
      </c>
      <c r="J31" s="2">
        <f>+'Outstanding Debt'!DJ18</f>
        <v>0</v>
      </c>
      <c r="L31" s="2">
        <v>0</v>
      </c>
      <c r="M31" s="2">
        <v>0</v>
      </c>
      <c r="N31" s="62"/>
      <c r="O31" s="62"/>
      <c r="Q31" s="2"/>
    </row>
    <row r="32" spans="2:17" x14ac:dyDescent="0.2">
      <c r="B32" s="3">
        <v>2033</v>
      </c>
      <c r="C32" s="38"/>
      <c r="D32" s="2">
        <f>+'Outstanding Debt'!DI19</f>
        <v>105000</v>
      </c>
      <c r="E32" s="101">
        <v>0</v>
      </c>
      <c r="F32" s="2">
        <f>+'Outstanding Debt'!DJ19</f>
        <v>0</v>
      </c>
      <c r="G32" s="2">
        <f t="shared" si="0"/>
        <v>105000</v>
      </c>
      <c r="H32" s="2"/>
      <c r="I32" s="2">
        <f>+'Outstanding Debt'!DI19</f>
        <v>105000</v>
      </c>
      <c r="J32" s="2">
        <f>+'Outstanding Debt'!DJ19</f>
        <v>0</v>
      </c>
      <c r="L32" s="2">
        <v>0</v>
      </c>
      <c r="M32" s="2">
        <v>0</v>
      </c>
      <c r="N32" s="62"/>
      <c r="O32" s="62"/>
      <c r="Q32" s="2"/>
    </row>
    <row r="33" spans="2:17" x14ac:dyDescent="0.2">
      <c r="B33" s="3">
        <v>2034</v>
      </c>
      <c r="C33" s="38"/>
      <c r="D33" s="2">
        <f>+'Outstanding Debt'!DI20</f>
        <v>105000</v>
      </c>
      <c r="E33" s="101">
        <v>0</v>
      </c>
      <c r="F33" s="2">
        <f>+'Outstanding Debt'!DJ20</f>
        <v>0</v>
      </c>
      <c r="G33" s="2">
        <f t="shared" si="0"/>
        <v>105000</v>
      </c>
      <c r="H33" s="2"/>
      <c r="I33" s="2">
        <f>+'Outstanding Debt'!DI20</f>
        <v>105000</v>
      </c>
      <c r="J33" s="2">
        <f>+'Outstanding Debt'!DJ20</f>
        <v>0</v>
      </c>
      <c r="L33" s="2">
        <v>0</v>
      </c>
      <c r="M33" s="2">
        <v>0</v>
      </c>
      <c r="N33" s="62"/>
      <c r="O33" s="62"/>
      <c r="Q33" s="2"/>
    </row>
    <row r="34" spans="2:17" x14ac:dyDescent="0.2">
      <c r="B34" s="3">
        <v>2035</v>
      </c>
      <c r="C34" s="38"/>
      <c r="D34" s="2">
        <f>+'Outstanding Debt'!DI21</f>
        <v>105000</v>
      </c>
      <c r="E34" s="101">
        <v>0</v>
      </c>
      <c r="F34" s="2">
        <f>+'Outstanding Debt'!DJ21</f>
        <v>0</v>
      </c>
      <c r="G34" s="2">
        <f t="shared" si="0"/>
        <v>105000</v>
      </c>
      <c r="H34" s="2"/>
      <c r="I34" s="2">
        <f>+'Outstanding Debt'!DI21</f>
        <v>105000</v>
      </c>
      <c r="J34" s="2">
        <f>+'Outstanding Debt'!DJ21</f>
        <v>0</v>
      </c>
      <c r="L34" s="2">
        <v>0</v>
      </c>
      <c r="M34" s="2">
        <v>0</v>
      </c>
      <c r="N34" s="62"/>
      <c r="O34" s="62"/>
      <c r="Q34" s="2"/>
    </row>
    <row r="35" spans="2:17" x14ac:dyDescent="0.2">
      <c r="B35" s="3">
        <v>2036</v>
      </c>
      <c r="C35" s="38"/>
      <c r="D35" s="2">
        <f>+'Outstanding Debt'!DI22</f>
        <v>105000</v>
      </c>
      <c r="E35" s="101">
        <v>0</v>
      </c>
      <c r="F35" s="2">
        <f>+'Outstanding Debt'!DJ22</f>
        <v>0</v>
      </c>
      <c r="G35" s="2">
        <f t="shared" si="0"/>
        <v>105000</v>
      </c>
      <c r="H35" s="2"/>
      <c r="I35" s="2">
        <f>+'Outstanding Debt'!DI22</f>
        <v>105000</v>
      </c>
      <c r="J35" s="2">
        <f>+'Outstanding Debt'!DJ22</f>
        <v>0</v>
      </c>
      <c r="L35" s="2">
        <v>0</v>
      </c>
      <c r="M35" s="2">
        <v>0</v>
      </c>
      <c r="N35" s="62"/>
      <c r="O35" s="62"/>
      <c r="Q35" s="2"/>
    </row>
    <row r="36" spans="2:17" x14ac:dyDescent="0.2">
      <c r="B36" s="3">
        <v>2037</v>
      </c>
      <c r="C36" s="38"/>
      <c r="D36" s="2">
        <f>+'Outstanding Debt'!DI23</f>
        <v>105000</v>
      </c>
      <c r="E36" s="101">
        <v>0</v>
      </c>
      <c r="F36" s="2">
        <f>+'Outstanding Debt'!DJ23</f>
        <v>0</v>
      </c>
      <c r="G36" s="2">
        <f t="shared" si="0"/>
        <v>105000</v>
      </c>
      <c r="H36" s="2"/>
      <c r="I36" s="2">
        <f>+'Outstanding Debt'!DI23</f>
        <v>105000</v>
      </c>
      <c r="J36" s="2">
        <f>+'Outstanding Debt'!DJ23</f>
        <v>0</v>
      </c>
      <c r="L36" s="2">
        <v>0</v>
      </c>
      <c r="M36" s="2">
        <v>0</v>
      </c>
      <c r="N36" s="62"/>
      <c r="O36" s="62"/>
      <c r="Q36" s="2"/>
    </row>
    <row r="37" spans="2:17" x14ac:dyDescent="0.2">
      <c r="B37" s="3">
        <v>2038</v>
      </c>
      <c r="C37" s="38"/>
      <c r="D37" s="2">
        <f>+'Outstanding Debt'!DI24</f>
        <v>105000</v>
      </c>
      <c r="E37" s="101">
        <v>0</v>
      </c>
      <c r="F37" s="2">
        <f>+'Outstanding Debt'!DJ24</f>
        <v>0</v>
      </c>
      <c r="G37" s="2">
        <f t="shared" si="0"/>
        <v>105000</v>
      </c>
      <c r="H37" s="2"/>
      <c r="I37" s="2">
        <f>+'Outstanding Debt'!DI24</f>
        <v>105000</v>
      </c>
      <c r="J37" s="2">
        <f>+'Outstanding Debt'!DJ24</f>
        <v>0</v>
      </c>
      <c r="L37" s="2">
        <v>0</v>
      </c>
      <c r="M37" s="2">
        <v>0</v>
      </c>
      <c r="N37" s="62"/>
      <c r="O37" s="62"/>
      <c r="Q37" s="2"/>
    </row>
    <row r="38" spans="2:17" x14ac:dyDescent="0.2">
      <c r="B38" s="3">
        <v>2039</v>
      </c>
      <c r="C38" s="38"/>
      <c r="D38" s="2">
        <f>+'Outstanding Debt'!DI25</f>
        <v>105000</v>
      </c>
      <c r="E38" s="101">
        <v>0</v>
      </c>
      <c r="F38" s="2">
        <f>+'Outstanding Debt'!DJ25</f>
        <v>0</v>
      </c>
      <c r="G38" s="2">
        <f t="shared" si="0"/>
        <v>105000</v>
      </c>
      <c r="H38" s="2"/>
      <c r="I38" s="2">
        <f>+'Outstanding Debt'!DI25</f>
        <v>105000</v>
      </c>
      <c r="J38" s="2">
        <f>+'Outstanding Debt'!DJ25</f>
        <v>0</v>
      </c>
      <c r="L38" s="2">
        <v>0</v>
      </c>
      <c r="M38" s="2">
        <v>0</v>
      </c>
      <c r="N38" s="62"/>
      <c r="O38" s="62"/>
      <c r="Q38" s="2"/>
    </row>
    <row r="39" spans="2:17" x14ac:dyDescent="0.2">
      <c r="B39" s="3">
        <v>2040</v>
      </c>
      <c r="C39" s="38"/>
      <c r="D39" s="2">
        <f>+'Outstanding Debt'!DI26</f>
        <v>105000</v>
      </c>
      <c r="E39" s="101">
        <v>0</v>
      </c>
      <c r="F39" s="2">
        <f>+'Outstanding Debt'!DJ26</f>
        <v>0</v>
      </c>
      <c r="G39" s="2">
        <f t="shared" si="0"/>
        <v>105000</v>
      </c>
      <c r="H39" s="2"/>
      <c r="I39" s="2">
        <f>+'Outstanding Debt'!DI26</f>
        <v>105000</v>
      </c>
      <c r="J39" s="2">
        <f>+'Outstanding Debt'!DJ26</f>
        <v>0</v>
      </c>
      <c r="L39" s="2">
        <v>0</v>
      </c>
      <c r="M39" s="2">
        <v>0</v>
      </c>
      <c r="N39" s="62"/>
      <c r="O39" s="62"/>
      <c r="Q39" s="2"/>
    </row>
    <row r="40" spans="2:17" x14ac:dyDescent="0.2">
      <c r="B40" s="3">
        <v>2041</v>
      </c>
      <c r="C40" s="38"/>
      <c r="D40" s="2">
        <f>+'Outstanding Debt'!DI27</f>
        <v>105000</v>
      </c>
      <c r="E40" s="101">
        <v>0</v>
      </c>
      <c r="F40" s="2">
        <f>+'Outstanding Debt'!DJ27</f>
        <v>0</v>
      </c>
      <c r="G40" s="2">
        <f t="shared" si="0"/>
        <v>105000</v>
      </c>
      <c r="H40" s="2"/>
      <c r="I40" s="2">
        <f>+'Outstanding Debt'!DI27</f>
        <v>105000</v>
      </c>
      <c r="J40" s="2">
        <f>+'Outstanding Debt'!DJ27</f>
        <v>0</v>
      </c>
      <c r="L40" s="2">
        <v>0</v>
      </c>
      <c r="M40" s="2">
        <v>0</v>
      </c>
      <c r="N40" s="62"/>
      <c r="O40" s="62"/>
      <c r="Q40" s="2"/>
    </row>
    <row r="41" spans="2:17" x14ac:dyDescent="0.2">
      <c r="B41" s="3">
        <v>2042</v>
      </c>
      <c r="C41" s="38"/>
      <c r="D41" s="2">
        <f>+'Outstanding Debt'!DI28</f>
        <v>100000</v>
      </c>
      <c r="E41" s="101">
        <v>0</v>
      </c>
      <c r="F41" s="2">
        <f>+'Outstanding Debt'!DJ28</f>
        <v>0</v>
      </c>
      <c r="G41" s="2">
        <f t="shared" si="0"/>
        <v>100000</v>
      </c>
      <c r="H41" s="2"/>
      <c r="I41" s="2">
        <f>+'Outstanding Debt'!DI28</f>
        <v>100000</v>
      </c>
      <c r="J41" s="2">
        <f>+'Outstanding Debt'!DJ28</f>
        <v>0</v>
      </c>
      <c r="L41" s="2">
        <v>0</v>
      </c>
      <c r="M41" s="2">
        <v>0</v>
      </c>
      <c r="N41" s="62"/>
      <c r="O41" s="62"/>
      <c r="Q41" s="2"/>
    </row>
    <row r="42" spans="2:17" x14ac:dyDescent="0.2">
      <c r="B42" s="3">
        <v>2043</v>
      </c>
      <c r="C42" s="38"/>
      <c r="D42" s="2">
        <f>+'Outstanding Debt'!DI29</f>
        <v>100000</v>
      </c>
      <c r="E42" s="101">
        <v>0</v>
      </c>
      <c r="F42" s="2">
        <f>+'Outstanding Debt'!DJ29</f>
        <v>0</v>
      </c>
      <c r="G42" s="2">
        <f t="shared" si="0"/>
        <v>100000</v>
      </c>
      <c r="H42" s="2"/>
      <c r="I42" s="2">
        <f>+'Outstanding Debt'!DI29</f>
        <v>100000</v>
      </c>
      <c r="J42" s="2">
        <f>+'Outstanding Debt'!DJ29</f>
        <v>0</v>
      </c>
      <c r="L42" s="2">
        <v>0</v>
      </c>
      <c r="M42" s="2">
        <v>0</v>
      </c>
      <c r="N42" s="62"/>
      <c r="O42" s="62"/>
      <c r="Q42" s="2"/>
    </row>
    <row r="43" spans="2:17" x14ac:dyDescent="0.2">
      <c r="B43" s="3">
        <v>2044</v>
      </c>
      <c r="C43" s="38"/>
      <c r="D43" s="2">
        <f>+'Outstanding Debt'!DI30</f>
        <v>100000</v>
      </c>
      <c r="E43" s="101">
        <v>0</v>
      </c>
      <c r="F43" s="2">
        <f>+'Outstanding Debt'!DJ30</f>
        <v>0</v>
      </c>
      <c r="G43" s="2">
        <f t="shared" si="0"/>
        <v>100000</v>
      </c>
      <c r="H43" s="2"/>
      <c r="I43" s="2">
        <f>+'Outstanding Debt'!DI30</f>
        <v>100000</v>
      </c>
      <c r="J43" s="2">
        <f>+'Outstanding Debt'!DJ30</f>
        <v>0</v>
      </c>
      <c r="L43" s="2">
        <v>0</v>
      </c>
      <c r="M43" s="2">
        <v>0</v>
      </c>
      <c r="N43" s="62"/>
      <c r="O43" s="62"/>
      <c r="Q43" s="2"/>
    </row>
    <row r="44" spans="2:17" x14ac:dyDescent="0.2">
      <c r="B44" s="3">
        <v>2045</v>
      </c>
      <c r="C44" s="38"/>
      <c r="D44" s="2">
        <f>+'Outstanding Debt'!DI31</f>
        <v>100000</v>
      </c>
      <c r="E44" s="101">
        <v>0</v>
      </c>
      <c r="F44" s="2">
        <f>+'Outstanding Debt'!DJ31</f>
        <v>0</v>
      </c>
      <c r="G44" s="2">
        <f t="shared" si="0"/>
        <v>100000</v>
      </c>
      <c r="H44" s="2"/>
      <c r="I44" s="2">
        <f>+'Outstanding Debt'!DI31</f>
        <v>100000</v>
      </c>
      <c r="J44" s="2">
        <f>+'Outstanding Debt'!DJ31</f>
        <v>0</v>
      </c>
      <c r="L44" s="2">
        <v>0</v>
      </c>
      <c r="M44" s="2">
        <v>0</v>
      </c>
      <c r="N44" s="62"/>
      <c r="O44" s="62"/>
      <c r="Q44" s="2"/>
    </row>
    <row r="45" spans="2:17" x14ac:dyDescent="0.2">
      <c r="B45" s="3">
        <v>2046</v>
      </c>
      <c r="C45" s="38"/>
      <c r="D45" s="2">
        <f>+'Outstanding Debt'!DI32</f>
        <v>100000</v>
      </c>
      <c r="E45" s="101">
        <v>0</v>
      </c>
      <c r="F45" s="2">
        <f>+'Outstanding Debt'!DJ32</f>
        <v>0</v>
      </c>
      <c r="G45" s="2">
        <f t="shared" si="0"/>
        <v>100000</v>
      </c>
      <c r="H45" s="2"/>
      <c r="I45" s="2">
        <f>+'Outstanding Debt'!DI32</f>
        <v>100000</v>
      </c>
      <c r="J45" s="2">
        <f>+'Outstanding Debt'!DJ32</f>
        <v>0</v>
      </c>
      <c r="L45" s="2">
        <v>0</v>
      </c>
      <c r="M45" s="2">
        <v>0</v>
      </c>
      <c r="N45" s="62"/>
      <c r="O45" s="62"/>
      <c r="Q45" s="2"/>
    </row>
    <row r="46" spans="2:17" x14ac:dyDescent="0.2">
      <c r="B46" s="3">
        <v>2047</v>
      </c>
      <c r="C46" s="38"/>
      <c r="D46" s="2">
        <f>+'Outstanding Debt'!DI33</f>
        <v>100000</v>
      </c>
      <c r="E46" s="101">
        <v>0</v>
      </c>
      <c r="F46" s="2">
        <f>+'Outstanding Debt'!DJ33</f>
        <v>0</v>
      </c>
      <c r="G46" s="2">
        <f t="shared" si="0"/>
        <v>100000</v>
      </c>
      <c r="H46" s="2"/>
      <c r="I46" s="2">
        <f>+'Outstanding Debt'!DI33</f>
        <v>100000</v>
      </c>
      <c r="J46" s="2">
        <f>+'Outstanding Debt'!DJ33</f>
        <v>0</v>
      </c>
      <c r="L46" s="2">
        <v>0</v>
      </c>
      <c r="M46" s="2">
        <v>0</v>
      </c>
      <c r="N46" s="62"/>
      <c r="O46" s="62"/>
      <c r="Q46" s="2"/>
    </row>
    <row r="47" spans="2:17" x14ac:dyDescent="0.2">
      <c r="B47" s="3">
        <v>2048</v>
      </c>
      <c r="C47" s="38"/>
      <c r="D47" s="2">
        <f>+'Outstanding Debt'!DI34</f>
        <v>100000</v>
      </c>
      <c r="E47" s="101">
        <v>0</v>
      </c>
      <c r="F47" s="2">
        <f>+'Outstanding Debt'!DJ34</f>
        <v>0</v>
      </c>
      <c r="G47" s="2">
        <f t="shared" si="0"/>
        <v>100000</v>
      </c>
      <c r="H47" s="2"/>
      <c r="I47" s="2">
        <f>+'Outstanding Debt'!DI34</f>
        <v>100000</v>
      </c>
      <c r="J47" s="2">
        <f>+'Outstanding Debt'!DJ34</f>
        <v>0</v>
      </c>
      <c r="L47" s="2">
        <v>0</v>
      </c>
      <c r="M47" s="2">
        <v>0</v>
      </c>
      <c r="N47" s="62"/>
      <c r="O47" s="62"/>
      <c r="Q47" s="2"/>
    </row>
    <row r="48" spans="2:17" x14ac:dyDescent="0.2">
      <c r="B48" s="3">
        <v>2049</v>
      </c>
      <c r="C48" s="38"/>
      <c r="D48" s="2">
        <f>+'Outstanding Debt'!DI35</f>
        <v>105000</v>
      </c>
      <c r="E48" s="101">
        <v>0</v>
      </c>
      <c r="F48" s="2">
        <f>+'Outstanding Debt'!DJ35</f>
        <v>0</v>
      </c>
      <c r="G48" s="2">
        <f t="shared" si="0"/>
        <v>105000</v>
      </c>
      <c r="H48" s="2"/>
      <c r="I48" s="2">
        <f>+'Outstanding Debt'!DI35</f>
        <v>105000</v>
      </c>
      <c r="J48" s="2">
        <f>+'Outstanding Debt'!DJ35</f>
        <v>0</v>
      </c>
      <c r="L48" s="2">
        <v>0</v>
      </c>
      <c r="M48" s="2">
        <v>0</v>
      </c>
      <c r="N48" s="62"/>
      <c r="O48" s="62"/>
      <c r="Q48" s="2"/>
    </row>
    <row r="49" spans="2:17" hidden="1" x14ac:dyDescent="0.2">
      <c r="B49" s="3">
        <v>2050</v>
      </c>
      <c r="C49" s="38"/>
      <c r="D49" s="2">
        <f>+'Outstanding Debt'!DI36</f>
        <v>0</v>
      </c>
      <c r="E49" s="101"/>
      <c r="F49" s="2">
        <f>+'Outstanding Debt'!DJ36</f>
        <v>0</v>
      </c>
      <c r="G49" s="2">
        <f t="shared" si="0"/>
        <v>0</v>
      </c>
      <c r="H49" s="2"/>
      <c r="I49" s="2">
        <f>+'Outstanding Debt'!CX36</f>
        <v>0</v>
      </c>
      <c r="J49" s="2">
        <f>+'Outstanding Debt'!CY36</f>
        <v>0</v>
      </c>
      <c r="L49" s="2">
        <v>0</v>
      </c>
      <c r="M49" s="2">
        <v>0</v>
      </c>
      <c r="N49" s="62"/>
      <c r="O49" s="62"/>
      <c r="Q49" s="2"/>
    </row>
    <row r="50" spans="2:17" hidden="1" x14ac:dyDescent="0.2">
      <c r="B50" s="3">
        <v>2051</v>
      </c>
      <c r="C50" s="38"/>
      <c r="D50" s="2">
        <f>+'Outstanding Debt'!DI37</f>
        <v>0</v>
      </c>
      <c r="E50" s="101"/>
      <c r="F50" s="2">
        <f>+'Outstanding Debt'!DJ37</f>
        <v>0</v>
      </c>
      <c r="G50" s="2">
        <f t="shared" si="0"/>
        <v>0</v>
      </c>
      <c r="H50" s="2"/>
      <c r="I50" s="2">
        <f>+'Outstanding Debt'!CX37</f>
        <v>0</v>
      </c>
      <c r="J50" s="2">
        <f>+'Outstanding Debt'!CY37</f>
        <v>0</v>
      </c>
      <c r="L50" s="2">
        <v>0</v>
      </c>
      <c r="M50" s="2">
        <v>0</v>
      </c>
      <c r="N50" s="62"/>
      <c r="O50" s="62"/>
      <c r="Q50" s="2"/>
    </row>
    <row r="51" spans="2:17" hidden="1" x14ac:dyDescent="0.2">
      <c r="B51" s="3">
        <v>2052</v>
      </c>
      <c r="C51" s="38"/>
      <c r="D51" s="2">
        <f>+'Outstanding Debt'!DI38</f>
        <v>0</v>
      </c>
      <c r="E51" s="101"/>
      <c r="F51" s="2">
        <f>+'Outstanding Debt'!DJ38</f>
        <v>0</v>
      </c>
      <c r="G51" s="2">
        <f t="shared" si="0"/>
        <v>0</v>
      </c>
      <c r="H51" s="2"/>
      <c r="I51" s="2">
        <f>+'Outstanding Debt'!CX38</f>
        <v>0</v>
      </c>
      <c r="J51" s="2">
        <f>+'Outstanding Debt'!CY38</f>
        <v>0</v>
      </c>
      <c r="L51" s="2">
        <v>0</v>
      </c>
      <c r="M51" s="2">
        <v>0</v>
      </c>
      <c r="N51" s="62"/>
      <c r="O51" s="62"/>
      <c r="Q51" s="2"/>
    </row>
    <row r="52" spans="2:17" hidden="1" x14ac:dyDescent="0.2">
      <c r="B52" s="3">
        <v>2053</v>
      </c>
      <c r="C52" s="38"/>
      <c r="D52" s="2">
        <f>+'Outstanding Debt'!DI39</f>
        <v>0</v>
      </c>
      <c r="E52" s="101"/>
      <c r="F52" s="2">
        <f>+'Outstanding Debt'!DJ39</f>
        <v>0</v>
      </c>
      <c r="G52" s="2">
        <f t="shared" si="0"/>
        <v>0</v>
      </c>
      <c r="H52" s="2">
        <f>+'Outstanding Debt'!CX39</f>
        <v>0</v>
      </c>
      <c r="I52" s="2">
        <f>+'Outstanding Debt'!CX39</f>
        <v>0</v>
      </c>
      <c r="J52" s="2">
        <f>+'Outstanding Debt'!CY39</f>
        <v>0</v>
      </c>
      <c r="L52" s="2">
        <v>0</v>
      </c>
      <c r="M52" s="2">
        <v>0</v>
      </c>
      <c r="N52" s="62"/>
      <c r="O52" s="62"/>
      <c r="Q52" s="2"/>
    </row>
    <row r="53" spans="2:17" hidden="1" x14ac:dyDescent="0.2">
      <c r="B53" s="3">
        <v>2054</v>
      </c>
      <c r="C53" s="38"/>
      <c r="D53" s="2">
        <f>+'Outstanding Debt'!DI40</f>
        <v>0</v>
      </c>
      <c r="E53" s="101"/>
      <c r="F53" s="2">
        <f>+'Outstanding Debt'!DJ40</f>
        <v>0</v>
      </c>
      <c r="G53" s="2">
        <f t="shared" si="0"/>
        <v>0</v>
      </c>
      <c r="H53" s="2">
        <f>+'Outstanding Debt'!CX40</f>
        <v>0</v>
      </c>
      <c r="I53" s="2">
        <f>+'Outstanding Debt'!CX40</f>
        <v>0</v>
      </c>
      <c r="J53" s="2">
        <f>+'Outstanding Debt'!CY40</f>
        <v>0</v>
      </c>
      <c r="L53" s="2">
        <v>0</v>
      </c>
      <c r="M53" s="2">
        <v>0</v>
      </c>
      <c r="N53" s="62"/>
      <c r="O53" s="62"/>
      <c r="Q53" s="2"/>
    </row>
    <row r="54" spans="2:17" hidden="1" x14ac:dyDescent="0.2">
      <c r="B54" s="3">
        <v>2055</v>
      </c>
      <c r="C54" s="38"/>
      <c r="D54" s="2">
        <f>+'Outstanding Debt'!DI41</f>
        <v>0</v>
      </c>
      <c r="E54" s="101"/>
      <c r="F54" s="2">
        <f>+'Outstanding Debt'!DJ41</f>
        <v>0</v>
      </c>
      <c r="G54" s="2">
        <f t="shared" si="0"/>
        <v>0</v>
      </c>
      <c r="H54" s="2">
        <f>+'Outstanding Debt'!CX41</f>
        <v>0</v>
      </c>
      <c r="I54" s="2">
        <f>+'Outstanding Debt'!CX41</f>
        <v>0</v>
      </c>
      <c r="J54" s="2">
        <f>+'Outstanding Debt'!CY41</f>
        <v>0</v>
      </c>
      <c r="L54" s="2">
        <v>0</v>
      </c>
      <c r="M54" s="2">
        <v>0</v>
      </c>
      <c r="N54" s="62"/>
      <c r="O54" s="62"/>
      <c r="Q54" s="2"/>
    </row>
    <row r="55" spans="2:17" hidden="1" x14ac:dyDescent="0.2">
      <c r="B55" s="3">
        <v>2056</v>
      </c>
      <c r="C55" s="38"/>
      <c r="D55" s="2">
        <f>+'Outstanding Debt'!DI42</f>
        <v>0</v>
      </c>
      <c r="E55" s="101"/>
      <c r="F55" s="2">
        <f>+'Outstanding Debt'!DJ42</f>
        <v>0</v>
      </c>
      <c r="G55" s="2">
        <f t="shared" si="0"/>
        <v>0</v>
      </c>
      <c r="H55" s="2">
        <f>+'Outstanding Debt'!CX42</f>
        <v>0</v>
      </c>
      <c r="I55" s="2">
        <f>+'Outstanding Debt'!CX42</f>
        <v>0</v>
      </c>
      <c r="J55" s="2">
        <f>+'Outstanding Debt'!CY42</f>
        <v>0</v>
      </c>
      <c r="L55" s="2">
        <v>0</v>
      </c>
      <c r="M55" s="2">
        <v>0</v>
      </c>
      <c r="N55" s="62"/>
      <c r="O55" s="62"/>
      <c r="Q55" s="2"/>
    </row>
    <row r="56" spans="2:17" hidden="1" x14ac:dyDescent="0.2">
      <c r="B56" s="3">
        <v>2057</v>
      </c>
      <c r="C56" s="38"/>
      <c r="D56" s="2">
        <f>+'Outstanding Debt'!DI43</f>
        <v>0</v>
      </c>
      <c r="E56" s="101"/>
      <c r="F56" s="2">
        <f>+'Outstanding Debt'!DJ43</f>
        <v>0</v>
      </c>
      <c r="G56" s="2">
        <f t="shared" si="0"/>
        <v>0</v>
      </c>
      <c r="H56" s="2">
        <f>+'Outstanding Debt'!CX43</f>
        <v>0</v>
      </c>
      <c r="I56" s="2">
        <f>+'Outstanding Debt'!CX43</f>
        <v>0</v>
      </c>
      <c r="J56" s="2">
        <f>+'Outstanding Debt'!CY43</f>
        <v>0</v>
      </c>
      <c r="L56" s="2">
        <v>0</v>
      </c>
      <c r="M56" s="2">
        <v>0</v>
      </c>
      <c r="N56" s="62"/>
      <c r="O56" s="62"/>
      <c r="Q56" s="2"/>
    </row>
    <row r="57" spans="2:17" ht="13.5" thickBot="1" x14ac:dyDescent="0.25">
      <c r="B57" s="19" t="s">
        <v>8</v>
      </c>
      <c r="C57" s="19"/>
      <c r="D57" s="45">
        <f>SUM(D20:D56)</f>
        <v>2590000</v>
      </c>
      <c r="E57" s="45"/>
      <c r="F57" s="45">
        <f>SUM(F20:F56)</f>
        <v>0</v>
      </c>
      <c r="G57" s="45">
        <f>SUM(G20:G56)</f>
        <v>2590000</v>
      </c>
      <c r="H57" s="45"/>
      <c r="I57" s="45">
        <f>SUM(I20:I56)</f>
        <v>2590000</v>
      </c>
      <c r="J57" s="45">
        <f>SUM(J20:J56)</f>
        <v>0</v>
      </c>
      <c r="K57" s="9"/>
      <c r="L57" s="45">
        <f>SUM(L20:L56)</f>
        <v>0</v>
      </c>
      <c r="M57" s="45">
        <f>SUM(M20:M56)</f>
        <v>0</v>
      </c>
      <c r="Q57" s="62"/>
    </row>
    <row r="58" spans="2:17" ht="13.5" thickTop="1" x14ac:dyDescent="0.2"/>
    <row r="59" spans="2:17" x14ac:dyDescent="0.2">
      <c r="B59" s="7"/>
    </row>
    <row r="60" spans="2:17" x14ac:dyDescent="0.2">
      <c r="B60" s="7"/>
    </row>
    <row r="61" spans="2:17" x14ac:dyDescent="0.2">
      <c r="B61" s="7"/>
    </row>
  </sheetData>
  <mergeCells count="6">
    <mergeCell ref="B5:M5"/>
    <mergeCell ref="B6:M6"/>
    <mergeCell ref="B7:M7"/>
    <mergeCell ref="D18:G18"/>
    <mergeCell ref="I18:J18"/>
    <mergeCell ref="L18:M18"/>
  </mergeCells>
  <printOptions horizontalCentered="1"/>
  <pageMargins left="0.25" right="0.25" top="0.75" bottom="0.75" header="0.3" footer="0.3"/>
  <pageSetup scale="90" orientation="landscape" r:id="rId1"/>
  <headerFooter>
    <oddFooter>&amp;L&amp;8&amp;D&amp;Z&amp;F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046FD-0026-4DD8-9598-11ED5DE6E1B0}">
  <sheetPr>
    <tabColor rgb="FF00B0F0"/>
    <pageSetUpPr fitToPage="1"/>
  </sheetPr>
  <dimension ref="B5:Q61"/>
  <sheetViews>
    <sheetView tabSelected="1" zoomScaleNormal="100" workbookViewId="0">
      <selection activeCell="I24" sqref="I24:J48"/>
    </sheetView>
  </sheetViews>
  <sheetFormatPr defaultColWidth="8.85546875" defaultRowHeight="12.75" x14ac:dyDescent="0.2"/>
  <cols>
    <col min="1" max="2" width="8.85546875" style="1"/>
    <col min="3" max="3" width="0.85546875" style="1" customWidth="1"/>
    <col min="4" max="4" width="13.42578125" style="1" customWidth="1"/>
    <col min="5" max="5" width="8.85546875" style="1" customWidth="1"/>
    <col min="6" max="7" width="13.42578125" style="1" customWidth="1"/>
    <col min="8" max="8" width="2.42578125" style="1" customWidth="1"/>
    <col min="9" max="10" width="13.42578125" style="1" customWidth="1"/>
    <col min="11" max="11" width="2.42578125" style="1" customWidth="1"/>
    <col min="12" max="13" width="13.42578125" style="1" customWidth="1"/>
    <col min="14" max="14" width="11.42578125" style="1" customWidth="1"/>
    <col min="15" max="15" width="13.5703125" style="1" customWidth="1"/>
    <col min="16" max="16" width="8.85546875" style="1"/>
    <col min="17" max="17" width="13.85546875" style="1" customWidth="1"/>
    <col min="18" max="16384" width="8.85546875" style="1"/>
  </cols>
  <sheetData>
    <row r="5" spans="2:13" ht="15.75" x14ac:dyDescent="0.25">
      <c r="B5" s="182" t="s">
        <v>6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2:13" s="100" customFormat="1" ht="15" x14ac:dyDescent="0.25">
      <c r="B6" s="187" t="s">
        <v>166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</row>
    <row r="7" spans="2:13" x14ac:dyDescent="0.2">
      <c r="B7" s="183" t="s">
        <v>290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spans="2:13" x14ac:dyDescent="0.2">
      <c r="B8" s="1" t="s">
        <v>160</v>
      </c>
    </row>
    <row r="10" spans="2:13" x14ac:dyDescent="0.2">
      <c r="D10" s="1" t="s">
        <v>167</v>
      </c>
      <c r="F10" s="31">
        <v>8910000</v>
      </c>
    </row>
    <row r="11" spans="2:13" x14ac:dyDescent="0.2">
      <c r="D11" s="1" t="s">
        <v>25</v>
      </c>
      <c r="F11" s="47">
        <v>45323</v>
      </c>
    </row>
    <row r="12" spans="2:13" x14ac:dyDescent="0.2">
      <c r="D12" s="1" t="s">
        <v>168</v>
      </c>
      <c r="F12" s="47">
        <v>45335</v>
      </c>
    </row>
    <row r="13" spans="2:13" x14ac:dyDescent="0.2">
      <c r="D13" s="1" t="s">
        <v>169</v>
      </c>
      <c r="F13" s="71">
        <v>42614</v>
      </c>
    </row>
    <row r="14" spans="2:13" x14ac:dyDescent="0.2">
      <c r="D14" s="1" t="s">
        <v>170</v>
      </c>
      <c r="F14" s="72" t="s">
        <v>156</v>
      </c>
    </row>
    <row r="15" spans="2:13" x14ac:dyDescent="0.2">
      <c r="D15" s="1" t="s">
        <v>157</v>
      </c>
      <c r="F15" s="72">
        <v>49004</v>
      </c>
    </row>
    <row r="16" spans="2:13" x14ac:dyDescent="0.2">
      <c r="D16" s="1" t="s">
        <v>171</v>
      </c>
      <c r="F16" s="48" t="s">
        <v>173</v>
      </c>
      <c r="I16" s="34"/>
    </row>
    <row r="17" spans="2:17" x14ac:dyDescent="0.2">
      <c r="B17" s="40"/>
      <c r="C17" s="40"/>
      <c r="D17" s="110" t="s">
        <v>184</v>
      </c>
      <c r="E17" s="110"/>
      <c r="F17" s="110" t="s">
        <v>250</v>
      </c>
      <c r="G17" s="110" t="s">
        <v>248</v>
      </c>
      <c r="H17" s="40"/>
      <c r="I17" s="40"/>
      <c r="J17" s="40"/>
      <c r="K17" s="40"/>
      <c r="L17" s="40"/>
      <c r="M17" s="40"/>
    </row>
    <row r="18" spans="2:17" x14ac:dyDescent="0.2">
      <c r="B18" s="41" t="s">
        <v>0</v>
      </c>
      <c r="C18" s="41"/>
      <c r="D18" s="183" t="s">
        <v>8</v>
      </c>
      <c r="E18" s="183"/>
      <c r="F18" s="183"/>
      <c r="G18" s="183"/>
      <c r="H18" s="41"/>
      <c r="I18" s="183" t="s">
        <v>117</v>
      </c>
      <c r="J18" s="183"/>
      <c r="L18" s="183" t="s">
        <v>52</v>
      </c>
      <c r="M18" s="183"/>
    </row>
    <row r="19" spans="2:17" x14ac:dyDescent="0.2">
      <c r="B19" s="42">
        <v>41912</v>
      </c>
      <c r="C19" s="42"/>
      <c r="D19" s="43" t="s">
        <v>5</v>
      </c>
      <c r="E19" s="43" t="s">
        <v>172</v>
      </c>
      <c r="F19" s="43" t="s">
        <v>4</v>
      </c>
      <c r="G19" s="43" t="s">
        <v>8</v>
      </c>
      <c r="H19" s="43"/>
      <c r="I19" s="43" t="s">
        <v>5</v>
      </c>
      <c r="J19" s="43" t="s">
        <v>4</v>
      </c>
      <c r="L19" s="43" t="s">
        <v>5</v>
      </c>
      <c r="M19" s="43" t="s">
        <v>4</v>
      </c>
    </row>
    <row r="20" spans="2:17" hidden="1" x14ac:dyDescent="0.2">
      <c r="B20" s="3">
        <v>2021</v>
      </c>
      <c r="C20" s="38"/>
      <c r="D20" s="31"/>
      <c r="E20" s="101"/>
      <c r="F20" s="31"/>
      <c r="G20" s="31"/>
      <c r="H20" s="2"/>
      <c r="I20" s="31"/>
      <c r="J20" s="31"/>
      <c r="L20" s="31">
        <v>0</v>
      </c>
      <c r="M20" s="31">
        <v>0</v>
      </c>
      <c r="N20" s="62"/>
      <c r="O20" s="62"/>
      <c r="Q20" s="2"/>
    </row>
    <row r="21" spans="2:17" hidden="1" x14ac:dyDescent="0.2">
      <c r="B21" s="3">
        <v>2022</v>
      </c>
      <c r="C21" s="38"/>
      <c r="D21" s="31"/>
      <c r="E21" s="101"/>
      <c r="F21" s="31"/>
      <c r="G21" s="31"/>
      <c r="H21" s="2"/>
      <c r="I21" s="31"/>
      <c r="J21" s="31"/>
      <c r="L21" s="31"/>
      <c r="M21" s="31"/>
      <c r="N21" s="62"/>
      <c r="O21" s="62"/>
      <c r="Q21" s="2"/>
    </row>
    <row r="22" spans="2:17" hidden="1" x14ac:dyDescent="0.2">
      <c r="B22" s="3">
        <v>2023</v>
      </c>
      <c r="C22" s="38"/>
      <c r="D22" s="31"/>
      <c r="E22" s="101"/>
      <c r="F22" s="31"/>
      <c r="G22" s="31"/>
      <c r="H22" s="2"/>
      <c r="I22" s="31"/>
      <c r="J22" s="31"/>
      <c r="L22" s="31"/>
      <c r="M22" s="31"/>
      <c r="N22" s="62"/>
      <c r="O22" s="62"/>
      <c r="Q22" s="2"/>
    </row>
    <row r="23" spans="2:17" hidden="1" x14ac:dyDescent="0.2">
      <c r="B23" s="3">
        <v>2024</v>
      </c>
      <c r="C23" s="38"/>
      <c r="D23" s="2"/>
      <c r="E23" s="101"/>
      <c r="F23" s="2"/>
      <c r="G23" s="2"/>
      <c r="H23" s="2"/>
      <c r="I23" s="2"/>
      <c r="J23" s="2"/>
      <c r="L23" s="2"/>
      <c r="M23" s="2"/>
      <c r="N23" s="62"/>
      <c r="O23" s="62"/>
      <c r="Q23" s="2"/>
    </row>
    <row r="24" spans="2:17" x14ac:dyDescent="0.2">
      <c r="B24" s="3">
        <v>2025</v>
      </c>
      <c r="C24" s="38"/>
      <c r="D24" s="31">
        <f>+'Outstanding Debt'!DP11</f>
        <v>275000</v>
      </c>
      <c r="E24" s="101">
        <v>1.84E-2</v>
      </c>
      <c r="F24" s="31">
        <f>+'Outstanding Debt'!DQ11</f>
        <v>214310</v>
      </c>
      <c r="G24" s="31">
        <f t="shared" ref="G24:G56" si="0">+F24+D24</f>
        <v>489310</v>
      </c>
      <c r="H24" s="31"/>
      <c r="I24" s="31">
        <f>+'Outstanding Debt'!DP11</f>
        <v>275000</v>
      </c>
      <c r="J24" s="31">
        <f>+'Outstanding Debt'!DQ11</f>
        <v>214310</v>
      </c>
      <c r="K24" s="31"/>
      <c r="L24" s="31">
        <v>0</v>
      </c>
      <c r="M24" s="31">
        <v>0</v>
      </c>
      <c r="N24" s="62"/>
      <c r="O24" s="62"/>
      <c r="Q24" s="2"/>
    </row>
    <row r="25" spans="2:17" x14ac:dyDescent="0.2">
      <c r="B25" s="3">
        <v>2026</v>
      </c>
      <c r="C25" s="38"/>
      <c r="D25" s="2">
        <f>+'Outstanding Debt'!DP12</f>
        <v>280000</v>
      </c>
      <c r="E25" s="101">
        <v>1.7399999999999999E-2</v>
      </c>
      <c r="F25" s="2">
        <f>+'Outstanding Debt'!DQ12</f>
        <v>209250</v>
      </c>
      <c r="G25" s="2">
        <f t="shared" si="0"/>
        <v>489250</v>
      </c>
      <c r="H25" s="2"/>
      <c r="I25" s="2">
        <f>+'Outstanding Debt'!DP12</f>
        <v>280000</v>
      </c>
      <c r="J25" s="2">
        <f>+'Outstanding Debt'!DQ12</f>
        <v>209250</v>
      </c>
      <c r="L25" s="2">
        <v>0</v>
      </c>
      <c r="M25" s="2">
        <v>0</v>
      </c>
      <c r="N25" s="62"/>
      <c r="O25" s="62"/>
      <c r="Q25" s="2"/>
    </row>
    <row r="26" spans="2:17" x14ac:dyDescent="0.2">
      <c r="B26" s="3">
        <v>2027</v>
      </c>
      <c r="C26" s="38"/>
      <c r="D26" s="2">
        <f>+'Outstanding Debt'!DP13</f>
        <v>285000</v>
      </c>
      <c r="E26" s="101">
        <v>1.7000000000000001E-2</v>
      </c>
      <c r="F26" s="2">
        <f>+'Outstanding Debt'!DQ13</f>
        <v>204378</v>
      </c>
      <c r="G26" s="2">
        <f t="shared" si="0"/>
        <v>489378</v>
      </c>
      <c r="H26" s="2"/>
      <c r="I26" s="2">
        <f>+'Outstanding Debt'!DP13</f>
        <v>285000</v>
      </c>
      <c r="J26" s="2">
        <f>+'Outstanding Debt'!DQ13</f>
        <v>204378</v>
      </c>
      <c r="L26" s="2">
        <v>0</v>
      </c>
      <c r="M26" s="2">
        <v>0</v>
      </c>
      <c r="N26" s="62"/>
      <c r="O26" s="62"/>
      <c r="Q26" s="2"/>
    </row>
    <row r="27" spans="2:17" x14ac:dyDescent="0.2">
      <c r="B27" s="3">
        <v>2028</v>
      </c>
      <c r="C27" s="38"/>
      <c r="D27" s="2">
        <f>+'Outstanding Debt'!DP14</f>
        <v>290000</v>
      </c>
      <c r="E27" s="101">
        <v>1.7000000000000001E-2</v>
      </c>
      <c r="F27" s="2">
        <f>+'Outstanding Debt'!DQ14</f>
        <v>199533</v>
      </c>
      <c r="G27" s="2">
        <f t="shared" si="0"/>
        <v>489533</v>
      </c>
      <c r="H27" s="2"/>
      <c r="I27" s="2">
        <f>+'Outstanding Debt'!DP14</f>
        <v>290000</v>
      </c>
      <c r="J27" s="2">
        <f>+'Outstanding Debt'!DQ14</f>
        <v>199533</v>
      </c>
      <c r="L27" s="2">
        <v>0</v>
      </c>
      <c r="M27" s="2">
        <v>0</v>
      </c>
      <c r="N27" s="62"/>
      <c r="O27" s="62"/>
      <c r="Q27" s="2"/>
    </row>
    <row r="28" spans="2:17" x14ac:dyDescent="0.2">
      <c r="B28" s="3">
        <v>2029</v>
      </c>
      <c r="C28" s="38"/>
      <c r="D28" s="2">
        <f>+'Outstanding Debt'!DP15</f>
        <v>295000</v>
      </c>
      <c r="E28" s="101">
        <v>1.72E-2</v>
      </c>
      <c r="F28" s="2">
        <f>+'Outstanding Debt'!DQ15</f>
        <v>194603</v>
      </c>
      <c r="G28" s="2">
        <f t="shared" si="0"/>
        <v>489603</v>
      </c>
      <c r="H28" s="2"/>
      <c r="I28" s="2">
        <f>+'Outstanding Debt'!DP15</f>
        <v>295000</v>
      </c>
      <c r="J28" s="2">
        <f>+'Outstanding Debt'!DQ15</f>
        <v>194603</v>
      </c>
      <c r="L28" s="2">
        <v>0</v>
      </c>
      <c r="M28" s="2">
        <v>0</v>
      </c>
      <c r="N28" s="62"/>
      <c r="O28" s="62"/>
      <c r="Q28" s="2"/>
    </row>
    <row r="29" spans="2:17" x14ac:dyDescent="0.2">
      <c r="B29" s="3">
        <v>2030</v>
      </c>
      <c r="C29" s="38"/>
      <c r="D29" s="2">
        <f>+'Outstanding Debt'!DP16</f>
        <v>300000</v>
      </c>
      <c r="E29" s="101">
        <v>1.7399999999999999E-2</v>
      </c>
      <c r="F29" s="2">
        <f>+'Outstanding Debt'!DQ16</f>
        <v>189529</v>
      </c>
      <c r="G29" s="2">
        <f t="shared" si="0"/>
        <v>489529</v>
      </c>
      <c r="H29" s="2"/>
      <c r="I29" s="2">
        <f>+'Outstanding Debt'!DP16</f>
        <v>300000</v>
      </c>
      <c r="J29" s="2">
        <f>+'Outstanding Debt'!DQ16</f>
        <v>189529</v>
      </c>
      <c r="L29" s="2">
        <v>0</v>
      </c>
      <c r="M29" s="2">
        <v>0</v>
      </c>
      <c r="N29" s="62"/>
      <c r="O29" s="62"/>
      <c r="Q29" s="2"/>
    </row>
    <row r="30" spans="2:17" x14ac:dyDescent="0.2">
      <c r="B30" s="3">
        <v>2031</v>
      </c>
      <c r="C30" s="38"/>
      <c r="D30" s="2">
        <f>+'Outstanding Debt'!DP17</f>
        <v>305000</v>
      </c>
      <c r="E30" s="101">
        <v>1.7500000000000002E-2</v>
      </c>
      <c r="F30" s="2">
        <f>+'Outstanding Debt'!DQ17</f>
        <v>184309</v>
      </c>
      <c r="G30" s="2">
        <f t="shared" si="0"/>
        <v>489309</v>
      </c>
      <c r="H30" s="2"/>
      <c r="I30" s="2">
        <f>+'Outstanding Debt'!DP17</f>
        <v>305000</v>
      </c>
      <c r="J30" s="2">
        <f>+'Outstanding Debt'!DQ17</f>
        <v>184309</v>
      </c>
      <c r="L30" s="2">
        <v>0</v>
      </c>
      <c r="M30" s="2">
        <v>0</v>
      </c>
      <c r="N30" s="62"/>
      <c r="O30" s="62"/>
      <c r="Q30" s="2"/>
    </row>
    <row r="31" spans="2:17" x14ac:dyDescent="0.2">
      <c r="B31" s="3">
        <v>2032</v>
      </c>
      <c r="C31" s="38"/>
      <c r="D31" s="2">
        <f>+'Outstanding Debt'!DP18</f>
        <v>315000</v>
      </c>
      <c r="E31" s="101">
        <v>1.7999999999999999E-2</v>
      </c>
      <c r="F31" s="2">
        <f>+'Outstanding Debt'!DQ18</f>
        <v>178971.5</v>
      </c>
      <c r="G31" s="2">
        <f t="shared" si="0"/>
        <v>493971.5</v>
      </c>
      <c r="H31" s="2"/>
      <c r="I31" s="2">
        <f>+'Outstanding Debt'!DP18</f>
        <v>315000</v>
      </c>
      <c r="J31" s="2">
        <f>+'Outstanding Debt'!DQ18</f>
        <v>178971.5</v>
      </c>
      <c r="L31" s="2">
        <v>0</v>
      </c>
      <c r="M31" s="2">
        <v>0</v>
      </c>
      <c r="N31" s="62"/>
      <c r="O31" s="62"/>
      <c r="Q31" s="2"/>
    </row>
    <row r="32" spans="2:17" x14ac:dyDescent="0.2">
      <c r="B32" s="3">
        <v>2033</v>
      </c>
      <c r="C32" s="38"/>
      <c r="D32" s="2">
        <f>+'Outstanding Debt'!DP19</f>
        <v>320000</v>
      </c>
      <c r="E32" s="101">
        <v>1.78E-2</v>
      </c>
      <c r="F32" s="2">
        <f>+'Outstanding Debt'!DQ19</f>
        <v>173301.5</v>
      </c>
      <c r="G32" s="2">
        <f t="shared" si="0"/>
        <v>493301.5</v>
      </c>
      <c r="H32" s="2"/>
      <c r="I32" s="2">
        <f>+'Outstanding Debt'!DP19</f>
        <v>320000</v>
      </c>
      <c r="J32" s="2">
        <f>+'Outstanding Debt'!DQ19</f>
        <v>173301.5</v>
      </c>
      <c r="L32" s="2">
        <v>0</v>
      </c>
      <c r="M32" s="2">
        <v>0</v>
      </c>
      <c r="N32" s="62"/>
      <c r="O32" s="62"/>
      <c r="Q32" s="2"/>
    </row>
    <row r="33" spans="2:17" x14ac:dyDescent="0.2">
      <c r="B33" s="3">
        <v>2034</v>
      </c>
      <c r="C33" s="38"/>
      <c r="D33" s="2">
        <f>+'Outstanding Debt'!DP20</f>
        <v>325000</v>
      </c>
      <c r="E33" s="101">
        <v>1.8700000000000001E-2</v>
      </c>
      <c r="F33" s="2">
        <f>+'Outstanding Debt'!DQ20</f>
        <v>167605.5</v>
      </c>
      <c r="G33" s="2">
        <f t="shared" si="0"/>
        <v>492605.5</v>
      </c>
      <c r="H33" s="2"/>
      <c r="I33" s="2">
        <f>+'Outstanding Debt'!DP20</f>
        <v>325000</v>
      </c>
      <c r="J33" s="2">
        <f>+'Outstanding Debt'!DQ20</f>
        <v>167605.5</v>
      </c>
      <c r="L33" s="2">
        <v>0</v>
      </c>
      <c r="M33" s="2">
        <v>0</v>
      </c>
      <c r="N33" s="62"/>
      <c r="O33" s="62"/>
      <c r="Q33" s="2"/>
    </row>
    <row r="34" spans="2:17" x14ac:dyDescent="0.2">
      <c r="B34" s="3">
        <v>2035</v>
      </c>
      <c r="C34" s="38"/>
      <c r="D34" s="2">
        <f>+'Outstanding Debt'!DP21</f>
        <v>330000</v>
      </c>
      <c r="E34" s="101">
        <v>2.0500000000000001E-2</v>
      </c>
      <c r="F34" s="2">
        <f>+'Outstanding Debt'!DQ21</f>
        <v>161528</v>
      </c>
      <c r="G34" s="2">
        <f t="shared" si="0"/>
        <v>491528</v>
      </c>
      <c r="H34" s="2"/>
      <c r="I34" s="2">
        <f>+'Outstanding Debt'!DP21</f>
        <v>330000</v>
      </c>
      <c r="J34" s="2">
        <f>+'Outstanding Debt'!DQ21</f>
        <v>161528</v>
      </c>
      <c r="L34" s="2">
        <v>0</v>
      </c>
      <c r="M34" s="2">
        <v>0</v>
      </c>
      <c r="N34" s="62"/>
      <c r="O34" s="62"/>
      <c r="Q34" s="2"/>
    </row>
    <row r="35" spans="2:17" x14ac:dyDescent="0.2">
      <c r="B35" s="3">
        <v>2036</v>
      </c>
      <c r="C35" s="38"/>
      <c r="D35" s="2">
        <f>+'Outstanding Debt'!DP22</f>
        <v>335000</v>
      </c>
      <c r="E35" s="101">
        <v>2.23E-2</v>
      </c>
      <c r="F35" s="2">
        <f>+'Outstanding Debt'!DQ22</f>
        <v>154763</v>
      </c>
      <c r="G35" s="2">
        <f t="shared" si="0"/>
        <v>489763</v>
      </c>
      <c r="H35" s="2"/>
      <c r="I35" s="2">
        <f>+'Outstanding Debt'!DP22</f>
        <v>335000</v>
      </c>
      <c r="J35" s="2">
        <f>+'Outstanding Debt'!DQ22</f>
        <v>154763</v>
      </c>
      <c r="L35" s="2">
        <v>0</v>
      </c>
      <c r="M35" s="2">
        <v>0</v>
      </c>
      <c r="N35" s="62"/>
      <c r="O35" s="62"/>
      <c r="Q35" s="2"/>
    </row>
    <row r="36" spans="2:17" x14ac:dyDescent="0.2">
      <c r="B36" s="3">
        <v>2037</v>
      </c>
      <c r="C36" s="38"/>
      <c r="D36" s="2">
        <f>+'Outstanding Debt'!DP23</f>
        <v>345000</v>
      </c>
      <c r="E36" s="101">
        <v>2.3800000000000002E-2</v>
      </c>
      <c r="F36" s="2">
        <f>+'Outstanding Debt'!DQ23</f>
        <v>147292.5</v>
      </c>
      <c r="G36" s="2">
        <f t="shared" si="0"/>
        <v>492292.5</v>
      </c>
      <c r="H36" s="2"/>
      <c r="I36" s="2">
        <f>+'Outstanding Debt'!DP23</f>
        <v>345000</v>
      </c>
      <c r="J36" s="2">
        <f>+'Outstanding Debt'!DQ23</f>
        <v>147292.5</v>
      </c>
      <c r="L36" s="2">
        <v>0</v>
      </c>
      <c r="M36" s="2">
        <v>0</v>
      </c>
      <c r="N36" s="62"/>
      <c r="O36" s="62"/>
      <c r="Q36" s="2"/>
    </row>
    <row r="37" spans="2:17" x14ac:dyDescent="0.2">
      <c r="B37" s="3">
        <v>2038</v>
      </c>
      <c r="C37" s="38"/>
      <c r="D37" s="2">
        <f>+'Outstanding Debt'!DP24</f>
        <v>350000</v>
      </c>
      <c r="E37" s="101">
        <v>2.4899999999999999E-2</v>
      </c>
      <c r="F37" s="2">
        <f>+'Outstanding Debt'!DQ24</f>
        <v>139081.5</v>
      </c>
      <c r="G37" s="2">
        <f t="shared" si="0"/>
        <v>489081.5</v>
      </c>
      <c r="H37" s="2"/>
      <c r="I37" s="2">
        <f>+'Outstanding Debt'!DP24</f>
        <v>350000</v>
      </c>
      <c r="J37" s="2">
        <f>+'Outstanding Debt'!DQ24</f>
        <v>139081.5</v>
      </c>
      <c r="L37" s="2">
        <v>0</v>
      </c>
      <c r="M37" s="2">
        <v>0</v>
      </c>
      <c r="N37" s="62"/>
      <c r="O37" s="62"/>
      <c r="Q37" s="2"/>
    </row>
    <row r="38" spans="2:17" x14ac:dyDescent="0.2">
      <c r="B38" s="3">
        <v>2039</v>
      </c>
      <c r="C38" s="38"/>
      <c r="D38" s="2">
        <f>+'Outstanding Debt'!DP25</f>
        <v>360000</v>
      </c>
      <c r="E38" s="101">
        <v>2.58E-2</v>
      </c>
      <c r="F38" s="2">
        <f>+'Outstanding Debt'!DQ25</f>
        <v>130366.5</v>
      </c>
      <c r="G38" s="2">
        <f t="shared" si="0"/>
        <v>490366.5</v>
      </c>
      <c r="H38" s="2"/>
      <c r="I38" s="2">
        <f>+'Outstanding Debt'!DP25</f>
        <v>360000</v>
      </c>
      <c r="J38" s="2">
        <f>+'Outstanding Debt'!DQ25</f>
        <v>130366.5</v>
      </c>
      <c r="L38" s="2">
        <v>0</v>
      </c>
      <c r="M38" s="2">
        <v>0</v>
      </c>
      <c r="N38" s="62"/>
      <c r="O38" s="62"/>
      <c r="Q38" s="2"/>
    </row>
    <row r="39" spans="2:17" x14ac:dyDescent="0.2">
      <c r="B39" s="3">
        <v>2040</v>
      </c>
      <c r="C39" s="38"/>
      <c r="D39" s="2">
        <f>+'Outstanding Debt'!DP26</f>
        <v>370000</v>
      </c>
      <c r="E39" s="101">
        <v>2.6499999999999999E-2</v>
      </c>
      <c r="F39" s="2">
        <f>+'Outstanding Debt'!DQ26</f>
        <v>121078.5</v>
      </c>
      <c r="G39" s="2">
        <f t="shared" si="0"/>
        <v>491078.5</v>
      </c>
      <c r="H39" s="2"/>
      <c r="I39" s="2">
        <f>+'Outstanding Debt'!DP26</f>
        <v>370000</v>
      </c>
      <c r="J39" s="2">
        <f>+'Outstanding Debt'!DQ26</f>
        <v>121078.5</v>
      </c>
      <c r="L39" s="2">
        <v>0</v>
      </c>
      <c r="M39" s="2">
        <v>0</v>
      </c>
      <c r="N39" s="62"/>
      <c r="O39" s="62"/>
      <c r="Q39" s="2"/>
    </row>
    <row r="40" spans="2:17" x14ac:dyDescent="0.2">
      <c r="B40" s="3">
        <v>2041</v>
      </c>
      <c r="C40" s="38"/>
      <c r="D40" s="2">
        <f>+'Outstanding Debt'!DP27</f>
        <v>380000</v>
      </c>
      <c r="E40" s="101">
        <v>2.7199999999999998E-2</v>
      </c>
      <c r="F40" s="2">
        <f>+'Outstanding Debt'!DQ27</f>
        <v>111273.5</v>
      </c>
      <c r="G40" s="2">
        <f t="shared" si="0"/>
        <v>491273.5</v>
      </c>
      <c r="H40" s="2"/>
      <c r="I40" s="2">
        <f>+'Outstanding Debt'!DP27</f>
        <v>380000</v>
      </c>
      <c r="J40" s="2">
        <f>+'Outstanding Debt'!DQ27</f>
        <v>111273.5</v>
      </c>
      <c r="L40" s="2">
        <v>0</v>
      </c>
      <c r="M40" s="2">
        <v>0</v>
      </c>
      <c r="N40" s="62"/>
      <c r="O40" s="62"/>
      <c r="Q40" s="2"/>
    </row>
    <row r="41" spans="2:17" x14ac:dyDescent="0.2">
      <c r="B41" s="3">
        <v>2042</v>
      </c>
      <c r="C41" s="38"/>
      <c r="D41" s="2">
        <f>+'Outstanding Debt'!DP28</f>
        <v>390000</v>
      </c>
      <c r="E41" s="101">
        <v>2.7699999999999999E-2</v>
      </c>
      <c r="F41" s="2">
        <f>+'Outstanding Debt'!DQ28</f>
        <v>100937.5</v>
      </c>
      <c r="G41" s="2">
        <f t="shared" si="0"/>
        <v>490937.5</v>
      </c>
      <c r="H41" s="2"/>
      <c r="I41" s="2">
        <f>+'Outstanding Debt'!DP28</f>
        <v>390000</v>
      </c>
      <c r="J41" s="2">
        <f>+'Outstanding Debt'!DQ28</f>
        <v>100937.5</v>
      </c>
      <c r="L41" s="2">
        <v>0</v>
      </c>
      <c r="M41" s="2">
        <v>0</v>
      </c>
      <c r="N41" s="62"/>
      <c r="O41" s="62"/>
      <c r="Q41" s="2"/>
    </row>
    <row r="42" spans="2:17" x14ac:dyDescent="0.2">
      <c r="B42" s="3">
        <v>2043</v>
      </c>
      <c r="C42" s="38"/>
      <c r="D42" s="2">
        <f>+'Outstanding Debt'!DP29</f>
        <v>400000</v>
      </c>
      <c r="E42" s="101">
        <v>2.8199999999999999E-2</v>
      </c>
      <c r="F42" s="2">
        <f>+'Outstanding Debt'!DQ29</f>
        <v>90134.5</v>
      </c>
      <c r="G42" s="2">
        <f t="shared" si="0"/>
        <v>490134.5</v>
      </c>
      <c r="H42" s="2"/>
      <c r="I42" s="2">
        <f>+'Outstanding Debt'!DP29</f>
        <v>400000</v>
      </c>
      <c r="J42" s="2">
        <f>+'Outstanding Debt'!DQ29</f>
        <v>90134.5</v>
      </c>
      <c r="L42" s="2">
        <v>0</v>
      </c>
      <c r="M42" s="2">
        <v>0</v>
      </c>
      <c r="N42" s="62"/>
      <c r="O42" s="62"/>
      <c r="Q42" s="2"/>
    </row>
    <row r="43" spans="2:17" x14ac:dyDescent="0.2">
      <c r="B43" s="3">
        <v>2044</v>
      </c>
      <c r="C43" s="38"/>
      <c r="D43" s="2">
        <f>+'Outstanding Debt'!DP30</f>
        <v>410000</v>
      </c>
      <c r="E43" s="101">
        <v>2.8799999999999999E-2</v>
      </c>
      <c r="F43" s="2">
        <f>+'Outstanding Debt'!DQ30</f>
        <v>78854.5</v>
      </c>
      <c r="G43" s="2">
        <f t="shared" si="0"/>
        <v>488854.5</v>
      </c>
      <c r="H43" s="2"/>
      <c r="I43" s="2">
        <f>+'Outstanding Debt'!DP30</f>
        <v>410000</v>
      </c>
      <c r="J43" s="2">
        <f>+'Outstanding Debt'!DQ30</f>
        <v>78854.5</v>
      </c>
      <c r="L43" s="2">
        <v>0</v>
      </c>
      <c r="M43" s="2">
        <v>0</v>
      </c>
      <c r="N43" s="62"/>
      <c r="O43" s="62"/>
      <c r="Q43" s="2"/>
    </row>
    <row r="44" spans="2:17" x14ac:dyDescent="0.2">
      <c r="B44" s="3">
        <v>2045</v>
      </c>
      <c r="C44" s="38"/>
      <c r="D44" s="2">
        <f>+'Outstanding Debt'!DP31</f>
        <v>425000</v>
      </c>
      <c r="E44" s="101">
        <v>2.9100000000000001E-2</v>
      </c>
      <c r="F44" s="2">
        <f>+'Outstanding Debt'!DQ31</f>
        <v>67046.5</v>
      </c>
      <c r="G44" s="2">
        <f t="shared" si="0"/>
        <v>492046.5</v>
      </c>
      <c r="H44" s="2"/>
      <c r="I44" s="2">
        <f>+'Outstanding Debt'!DP31</f>
        <v>425000</v>
      </c>
      <c r="J44" s="2">
        <f>+'Outstanding Debt'!DQ31</f>
        <v>67046.5</v>
      </c>
      <c r="L44" s="2">
        <v>0</v>
      </c>
      <c r="M44" s="2">
        <v>0</v>
      </c>
      <c r="N44" s="62"/>
      <c r="O44" s="62"/>
      <c r="Q44" s="2"/>
    </row>
    <row r="45" spans="2:17" x14ac:dyDescent="0.2">
      <c r="B45" s="3">
        <v>2046</v>
      </c>
      <c r="C45" s="38"/>
      <c r="D45" s="2">
        <f>+'Outstanding Debt'!DP32</f>
        <v>435000</v>
      </c>
      <c r="E45" s="101">
        <v>2.9499999999999998E-2</v>
      </c>
      <c r="F45" s="2">
        <f>+'Outstanding Debt'!DQ32</f>
        <v>54679</v>
      </c>
      <c r="G45" s="2">
        <f t="shared" si="0"/>
        <v>489679</v>
      </c>
      <c r="H45" s="2"/>
      <c r="I45" s="2">
        <f>+'Outstanding Debt'!DP32</f>
        <v>435000</v>
      </c>
      <c r="J45" s="2">
        <f>+'Outstanding Debt'!DQ32</f>
        <v>54679</v>
      </c>
      <c r="L45" s="2">
        <v>0</v>
      </c>
      <c r="M45" s="2">
        <v>0</v>
      </c>
      <c r="N45" s="62"/>
      <c r="O45" s="62"/>
      <c r="Q45" s="2"/>
    </row>
    <row r="46" spans="2:17" x14ac:dyDescent="0.2">
      <c r="B46" s="3">
        <v>2047</v>
      </c>
      <c r="C46" s="38"/>
      <c r="D46" s="2">
        <f>+'Outstanding Debt'!DP33</f>
        <v>450000</v>
      </c>
      <c r="E46" s="101">
        <v>2.98E-2</v>
      </c>
      <c r="F46" s="2">
        <f>+'Outstanding Debt'!DQ33</f>
        <v>41846.5</v>
      </c>
      <c r="G46" s="2">
        <f t="shared" si="0"/>
        <v>491846.5</v>
      </c>
      <c r="H46" s="2"/>
      <c r="I46" s="2">
        <f>+'Outstanding Debt'!DP33</f>
        <v>450000</v>
      </c>
      <c r="J46" s="2">
        <f>+'Outstanding Debt'!DQ33</f>
        <v>41846.5</v>
      </c>
      <c r="L46" s="2">
        <v>0</v>
      </c>
      <c r="M46" s="2">
        <v>0</v>
      </c>
      <c r="N46" s="62"/>
      <c r="O46" s="62"/>
      <c r="Q46" s="2"/>
    </row>
    <row r="47" spans="2:17" x14ac:dyDescent="0.2">
      <c r="B47" s="3">
        <v>2048</v>
      </c>
      <c r="C47" s="38"/>
      <c r="D47" s="2">
        <f>+'Outstanding Debt'!DP34</f>
        <v>465000</v>
      </c>
      <c r="E47" s="101">
        <v>3.0099999999999998E-2</v>
      </c>
      <c r="F47" s="2">
        <f>+'Outstanding Debt'!DQ34</f>
        <v>28436.5</v>
      </c>
      <c r="G47" s="2">
        <f t="shared" si="0"/>
        <v>493436.5</v>
      </c>
      <c r="H47" s="2"/>
      <c r="I47" s="2">
        <f>+'Outstanding Debt'!DP34</f>
        <v>465000</v>
      </c>
      <c r="J47" s="2">
        <f>+'Outstanding Debt'!DQ34</f>
        <v>28436.5</v>
      </c>
      <c r="L47" s="2">
        <v>0</v>
      </c>
      <c r="M47" s="2">
        <v>0</v>
      </c>
      <c r="N47" s="62"/>
      <c r="O47" s="62"/>
      <c r="Q47" s="2"/>
    </row>
    <row r="48" spans="2:17" x14ac:dyDescent="0.2">
      <c r="B48" s="3">
        <v>2049</v>
      </c>
      <c r="C48" s="38"/>
      <c r="D48" s="2">
        <f>+'Outstanding Debt'!DP35</f>
        <v>475000</v>
      </c>
      <c r="E48" s="101">
        <v>3.04E-2</v>
      </c>
      <c r="F48" s="2">
        <f>+'Outstanding Debt'!DQ35</f>
        <v>14440</v>
      </c>
      <c r="G48" s="2">
        <f t="shared" si="0"/>
        <v>489440</v>
      </c>
      <c r="H48" s="2"/>
      <c r="I48" s="2">
        <f>+'Outstanding Debt'!DP35</f>
        <v>475000</v>
      </c>
      <c r="J48" s="2">
        <f>+'Outstanding Debt'!DQ35</f>
        <v>14440</v>
      </c>
      <c r="L48" s="2">
        <v>0</v>
      </c>
      <c r="M48" s="2">
        <v>0</v>
      </c>
      <c r="N48" s="62"/>
      <c r="O48" s="62"/>
      <c r="Q48" s="2"/>
    </row>
    <row r="49" spans="2:17" hidden="1" x14ac:dyDescent="0.2">
      <c r="B49" s="3">
        <v>2050</v>
      </c>
      <c r="C49" s="38"/>
      <c r="D49" s="2">
        <f>+'Outstanding Debt'!DP36</f>
        <v>0</v>
      </c>
      <c r="E49" s="101"/>
      <c r="F49" s="2">
        <f>+'Outstanding Debt'!DQ36</f>
        <v>0</v>
      </c>
      <c r="G49" s="2">
        <f t="shared" si="0"/>
        <v>0</v>
      </c>
      <c r="H49" s="2"/>
      <c r="I49" s="2">
        <f>+'Outstanding Debt'!CX36</f>
        <v>0</v>
      </c>
      <c r="J49" s="2">
        <f>+'Outstanding Debt'!CY36</f>
        <v>0</v>
      </c>
      <c r="L49" s="2">
        <v>0</v>
      </c>
      <c r="M49" s="2">
        <v>0</v>
      </c>
      <c r="N49" s="62"/>
      <c r="O49" s="62"/>
      <c r="Q49" s="2"/>
    </row>
    <row r="50" spans="2:17" hidden="1" x14ac:dyDescent="0.2">
      <c r="B50" s="3">
        <v>2051</v>
      </c>
      <c r="C50" s="38"/>
      <c r="D50" s="2">
        <f>+'Outstanding Debt'!DP37</f>
        <v>0</v>
      </c>
      <c r="E50" s="101"/>
      <c r="F50" s="2">
        <f>+'Outstanding Debt'!DQ37</f>
        <v>0</v>
      </c>
      <c r="G50" s="2">
        <f t="shared" si="0"/>
        <v>0</v>
      </c>
      <c r="H50" s="2"/>
      <c r="I50" s="2">
        <f>+'Outstanding Debt'!CX37</f>
        <v>0</v>
      </c>
      <c r="J50" s="2">
        <f>+'Outstanding Debt'!CY37</f>
        <v>0</v>
      </c>
      <c r="L50" s="2">
        <v>0</v>
      </c>
      <c r="M50" s="2">
        <v>0</v>
      </c>
      <c r="N50" s="62"/>
      <c r="O50" s="62"/>
      <c r="Q50" s="2"/>
    </row>
    <row r="51" spans="2:17" hidden="1" x14ac:dyDescent="0.2">
      <c r="B51" s="3">
        <v>2052</v>
      </c>
      <c r="C51" s="38"/>
      <c r="D51" s="2">
        <f>+'Outstanding Debt'!DP38</f>
        <v>0</v>
      </c>
      <c r="E51" s="101"/>
      <c r="F51" s="2">
        <f>+'Outstanding Debt'!DQ38</f>
        <v>0</v>
      </c>
      <c r="G51" s="2">
        <f t="shared" si="0"/>
        <v>0</v>
      </c>
      <c r="H51" s="2"/>
      <c r="I51" s="2">
        <f>+'Outstanding Debt'!CX38</f>
        <v>0</v>
      </c>
      <c r="J51" s="2">
        <f>+'Outstanding Debt'!CY38</f>
        <v>0</v>
      </c>
      <c r="L51" s="2">
        <v>0</v>
      </c>
      <c r="M51" s="2">
        <v>0</v>
      </c>
      <c r="N51" s="62"/>
      <c r="O51" s="62"/>
      <c r="Q51" s="2"/>
    </row>
    <row r="52" spans="2:17" hidden="1" x14ac:dyDescent="0.2">
      <c r="B52" s="3">
        <v>2053</v>
      </c>
      <c r="C52" s="38"/>
      <c r="D52" s="2">
        <f>+'Outstanding Debt'!DP39</f>
        <v>0</v>
      </c>
      <c r="E52" s="101"/>
      <c r="F52" s="2">
        <f>+'Outstanding Debt'!DQ39</f>
        <v>0</v>
      </c>
      <c r="G52" s="2">
        <f t="shared" si="0"/>
        <v>0</v>
      </c>
      <c r="H52" s="2">
        <f>+'Outstanding Debt'!CX39</f>
        <v>0</v>
      </c>
      <c r="I52" s="2">
        <f>+'Outstanding Debt'!CX39</f>
        <v>0</v>
      </c>
      <c r="J52" s="2">
        <f>+'Outstanding Debt'!CY39</f>
        <v>0</v>
      </c>
      <c r="L52" s="2">
        <v>0</v>
      </c>
      <c r="M52" s="2">
        <v>0</v>
      </c>
      <c r="N52" s="62"/>
      <c r="O52" s="62"/>
      <c r="Q52" s="2"/>
    </row>
    <row r="53" spans="2:17" hidden="1" x14ac:dyDescent="0.2">
      <c r="B53" s="3">
        <v>2054</v>
      </c>
      <c r="C53" s="38"/>
      <c r="D53" s="2">
        <f>+'Outstanding Debt'!DP40</f>
        <v>0</v>
      </c>
      <c r="E53" s="101"/>
      <c r="F53" s="2">
        <f>+'Outstanding Debt'!DQ40</f>
        <v>0</v>
      </c>
      <c r="G53" s="2">
        <f t="shared" si="0"/>
        <v>0</v>
      </c>
      <c r="H53" s="2">
        <f>+'Outstanding Debt'!CX40</f>
        <v>0</v>
      </c>
      <c r="I53" s="2">
        <f>+'Outstanding Debt'!CX40</f>
        <v>0</v>
      </c>
      <c r="J53" s="2">
        <f>+'Outstanding Debt'!CY40</f>
        <v>0</v>
      </c>
      <c r="L53" s="2">
        <v>0</v>
      </c>
      <c r="M53" s="2">
        <v>0</v>
      </c>
      <c r="N53" s="62"/>
      <c r="O53" s="62"/>
      <c r="Q53" s="2"/>
    </row>
    <row r="54" spans="2:17" hidden="1" x14ac:dyDescent="0.2">
      <c r="B54" s="3">
        <v>2055</v>
      </c>
      <c r="C54" s="38"/>
      <c r="D54" s="2">
        <f>+'Outstanding Debt'!DP41</f>
        <v>0</v>
      </c>
      <c r="E54" s="101"/>
      <c r="F54" s="2">
        <f>+'Outstanding Debt'!DQ41</f>
        <v>0</v>
      </c>
      <c r="G54" s="2">
        <f t="shared" si="0"/>
        <v>0</v>
      </c>
      <c r="H54" s="2">
        <f>+'Outstanding Debt'!CX41</f>
        <v>0</v>
      </c>
      <c r="I54" s="2">
        <f>+'Outstanding Debt'!CX41</f>
        <v>0</v>
      </c>
      <c r="J54" s="2">
        <f>+'Outstanding Debt'!CY41</f>
        <v>0</v>
      </c>
      <c r="L54" s="2">
        <v>0</v>
      </c>
      <c r="M54" s="2">
        <v>0</v>
      </c>
      <c r="N54" s="62"/>
      <c r="O54" s="62"/>
      <c r="Q54" s="2"/>
    </row>
    <row r="55" spans="2:17" hidden="1" x14ac:dyDescent="0.2">
      <c r="B55" s="3">
        <v>2056</v>
      </c>
      <c r="C55" s="38"/>
      <c r="D55" s="2">
        <f>+'Outstanding Debt'!DP42</f>
        <v>0</v>
      </c>
      <c r="E55" s="101"/>
      <c r="F55" s="2">
        <f>+'Outstanding Debt'!DQ42</f>
        <v>0</v>
      </c>
      <c r="G55" s="2">
        <f t="shared" si="0"/>
        <v>0</v>
      </c>
      <c r="H55" s="2">
        <f>+'Outstanding Debt'!CX42</f>
        <v>0</v>
      </c>
      <c r="I55" s="2">
        <f>+'Outstanding Debt'!CX42</f>
        <v>0</v>
      </c>
      <c r="J55" s="2">
        <f>+'Outstanding Debt'!CY42</f>
        <v>0</v>
      </c>
      <c r="L55" s="2">
        <v>0</v>
      </c>
      <c r="M55" s="2">
        <v>0</v>
      </c>
      <c r="N55" s="62"/>
      <c r="O55" s="62"/>
      <c r="Q55" s="2"/>
    </row>
    <row r="56" spans="2:17" hidden="1" x14ac:dyDescent="0.2">
      <c r="B56" s="3">
        <v>2057</v>
      </c>
      <c r="C56" s="38"/>
      <c r="D56" s="2">
        <f>+'Outstanding Debt'!DP43</f>
        <v>0</v>
      </c>
      <c r="E56" s="101"/>
      <c r="F56" s="2">
        <f>+'Outstanding Debt'!DQ43</f>
        <v>0</v>
      </c>
      <c r="G56" s="2">
        <f t="shared" si="0"/>
        <v>0</v>
      </c>
      <c r="H56" s="2">
        <f>+'Outstanding Debt'!CX43</f>
        <v>0</v>
      </c>
      <c r="I56" s="2">
        <f>+'Outstanding Debt'!CX43</f>
        <v>0</v>
      </c>
      <c r="J56" s="2">
        <f>+'Outstanding Debt'!CY43</f>
        <v>0</v>
      </c>
      <c r="L56" s="2">
        <v>0</v>
      </c>
      <c r="M56" s="2">
        <v>0</v>
      </c>
      <c r="N56" s="62"/>
      <c r="O56" s="62"/>
      <c r="Q56" s="2"/>
    </row>
    <row r="57" spans="2:17" ht="13.5" thickBot="1" x14ac:dyDescent="0.25">
      <c r="B57" s="19" t="s">
        <v>8</v>
      </c>
      <c r="C57" s="19"/>
      <c r="D57" s="45">
        <f>SUM(D20:D56)</f>
        <v>8910000</v>
      </c>
      <c r="E57" s="45"/>
      <c r="F57" s="45">
        <f>SUM(F20:F56)</f>
        <v>3357549</v>
      </c>
      <c r="G57" s="45">
        <f>SUM(G20:G56)</f>
        <v>12267549</v>
      </c>
      <c r="H57" s="45"/>
      <c r="I57" s="45">
        <f>SUM(I20:I56)</f>
        <v>8910000</v>
      </c>
      <c r="J57" s="45">
        <f>SUM(J20:J56)</f>
        <v>3357549</v>
      </c>
      <c r="K57" s="9"/>
      <c r="L57" s="45">
        <f>SUM(L20:L56)</f>
        <v>0</v>
      </c>
      <c r="M57" s="45">
        <f>SUM(M20:M56)</f>
        <v>0</v>
      </c>
      <c r="Q57" s="62"/>
    </row>
    <row r="58" spans="2:17" ht="13.5" thickTop="1" x14ac:dyDescent="0.2"/>
    <row r="59" spans="2:17" x14ac:dyDescent="0.2">
      <c r="B59" s="7"/>
    </row>
    <row r="60" spans="2:17" x14ac:dyDescent="0.2">
      <c r="B60" s="7"/>
    </row>
    <row r="61" spans="2:17" x14ac:dyDescent="0.2">
      <c r="B61" s="7"/>
    </row>
  </sheetData>
  <mergeCells count="6">
    <mergeCell ref="B5:M5"/>
    <mergeCell ref="B6:M6"/>
    <mergeCell ref="B7:M7"/>
    <mergeCell ref="D18:G18"/>
    <mergeCell ref="I18:J18"/>
    <mergeCell ref="L18:M18"/>
  </mergeCells>
  <printOptions horizontalCentered="1"/>
  <pageMargins left="0.25" right="0.25" top="0.75" bottom="0.75" header="0.3" footer="0.3"/>
  <pageSetup scale="90" orientation="landscape" r:id="rId1"/>
  <headerFooter>
    <oddFooter>&amp;L&amp;8&amp;D&amp;Z&amp;F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42674-626A-4705-BDF2-F774D7172FE2}">
  <sheetPr>
    <tabColor rgb="FF00B0F0"/>
    <pageSetUpPr fitToPage="1"/>
  </sheetPr>
  <dimension ref="B5:Q61"/>
  <sheetViews>
    <sheetView topLeftCell="A9" zoomScaleNormal="100" workbookViewId="0">
      <selection activeCell="O25" sqref="O25"/>
    </sheetView>
  </sheetViews>
  <sheetFormatPr defaultColWidth="8.85546875" defaultRowHeight="12.75" x14ac:dyDescent="0.2"/>
  <cols>
    <col min="1" max="2" width="8.85546875" style="1"/>
    <col min="3" max="3" width="0.85546875" style="1" customWidth="1"/>
    <col min="4" max="4" width="13.42578125" style="1" customWidth="1"/>
    <col min="5" max="5" width="8.85546875" style="1" customWidth="1"/>
    <col min="6" max="7" width="13.42578125" style="1" customWidth="1"/>
    <col min="8" max="8" width="2.42578125" style="1" customWidth="1"/>
    <col min="9" max="10" width="13.42578125" style="1" customWidth="1"/>
    <col min="11" max="11" width="2.42578125" style="1" customWidth="1"/>
    <col min="12" max="13" width="13.42578125" style="1" customWidth="1"/>
    <col min="14" max="14" width="11.42578125" style="1" customWidth="1"/>
    <col min="15" max="15" width="13.5703125" style="1" customWidth="1"/>
    <col min="16" max="16" width="8.85546875" style="1"/>
    <col min="17" max="17" width="13.85546875" style="1" customWidth="1"/>
    <col min="18" max="16384" width="8.85546875" style="1"/>
  </cols>
  <sheetData>
    <row r="5" spans="2:13" ht="15.75" x14ac:dyDescent="0.25">
      <c r="B5" s="182" t="s">
        <v>6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2:13" s="100" customFormat="1" ht="15" x14ac:dyDescent="0.25">
      <c r="B6" s="187" t="s">
        <v>166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</row>
    <row r="7" spans="2:13" x14ac:dyDescent="0.2">
      <c r="B7" s="183" t="s">
        <v>291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spans="2:13" x14ac:dyDescent="0.2">
      <c r="B8" s="1" t="s">
        <v>160</v>
      </c>
    </row>
    <row r="10" spans="2:13" x14ac:dyDescent="0.2">
      <c r="D10" s="1" t="s">
        <v>167</v>
      </c>
      <c r="F10" s="31">
        <v>16935000</v>
      </c>
    </row>
    <row r="11" spans="2:13" x14ac:dyDescent="0.2">
      <c r="D11" s="1" t="s">
        <v>25</v>
      </c>
      <c r="F11" s="47">
        <v>45474</v>
      </c>
    </row>
    <row r="12" spans="2:13" x14ac:dyDescent="0.2">
      <c r="D12" s="1" t="s">
        <v>168</v>
      </c>
      <c r="F12" s="47">
        <v>45490</v>
      </c>
    </row>
    <row r="13" spans="2:13" x14ac:dyDescent="0.2">
      <c r="D13" s="1" t="s">
        <v>169</v>
      </c>
      <c r="F13" s="71">
        <v>42614</v>
      </c>
    </row>
    <row r="14" spans="2:13" x14ac:dyDescent="0.2">
      <c r="D14" s="1" t="s">
        <v>170</v>
      </c>
      <c r="F14" s="72" t="s">
        <v>156</v>
      </c>
    </row>
    <row r="15" spans="2:13" x14ac:dyDescent="0.2">
      <c r="D15" s="1" t="s">
        <v>157</v>
      </c>
      <c r="F15" s="72">
        <v>48823</v>
      </c>
    </row>
    <row r="16" spans="2:13" x14ac:dyDescent="0.2">
      <c r="D16" s="1" t="s">
        <v>171</v>
      </c>
      <c r="F16" s="48" t="s">
        <v>292</v>
      </c>
      <c r="I16" s="34"/>
    </row>
    <row r="17" spans="2:17" x14ac:dyDescent="0.2">
      <c r="B17" s="40"/>
      <c r="C17" s="40"/>
      <c r="D17" s="110" t="s">
        <v>184</v>
      </c>
      <c r="E17" s="110"/>
      <c r="F17" s="159" t="s">
        <v>299</v>
      </c>
      <c r="G17" s="110"/>
      <c r="H17" s="40"/>
      <c r="I17" s="185" t="s">
        <v>250</v>
      </c>
      <c r="J17" s="185"/>
      <c r="K17" s="40"/>
      <c r="L17" s="185" t="s">
        <v>300</v>
      </c>
      <c r="M17" s="185"/>
    </row>
    <row r="18" spans="2:17" x14ac:dyDescent="0.2">
      <c r="B18" s="41" t="s">
        <v>0</v>
      </c>
      <c r="C18" s="41"/>
      <c r="D18" s="183" t="s">
        <v>8</v>
      </c>
      <c r="E18" s="183"/>
      <c r="F18" s="183"/>
      <c r="G18" s="183"/>
      <c r="H18" s="41"/>
      <c r="I18" s="183" t="s">
        <v>117</v>
      </c>
      <c r="J18" s="183"/>
      <c r="L18" s="183" t="s">
        <v>52</v>
      </c>
      <c r="M18" s="183"/>
    </row>
    <row r="19" spans="2:17" x14ac:dyDescent="0.2">
      <c r="B19" s="42">
        <v>41912</v>
      </c>
      <c r="C19" s="42"/>
      <c r="D19" s="43" t="s">
        <v>5</v>
      </c>
      <c r="E19" s="43" t="s">
        <v>172</v>
      </c>
      <c r="F19" s="43" t="s">
        <v>4</v>
      </c>
      <c r="G19" s="43" t="s">
        <v>8</v>
      </c>
      <c r="H19" s="43"/>
      <c r="I19" s="43" t="s">
        <v>5</v>
      </c>
      <c r="J19" s="43" t="s">
        <v>4</v>
      </c>
      <c r="L19" s="43" t="s">
        <v>5</v>
      </c>
      <c r="M19" s="43" t="s">
        <v>4</v>
      </c>
    </row>
    <row r="20" spans="2:17" hidden="1" x14ac:dyDescent="0.2">
      <c r="B20" s="3">
        <v>2021</v>
      </c>
      <c r="C20" s="38"/>
      <c r="D20" s="31"/>
      <c r="E20" s="101"/>
      <c r="F20" s="31"/>
      <c r="G20" s="31"/>
      <c r="H20" s="2"/>
      <c r="I20" s="31"/>
      <c r="J20" s="31"/>
      <c r="L20" s="31">
        <v>0</v>
      </c>
      <c r="M20" s="31">
        <v>0</v>
      </c>
      <c r="N20" s="62"/>
      <c r="O20" s="62"/>
      <c r="Q20" s="2"/>
    </row>
    <row r="21" spans="2:17" hidden="1" x14ac:dyDescent="0.2">
      <c r="B21" s="3">
        <v>2022</v>
      </c>
      <c r="C21" s="38"/>
      <c r="D21" s="31"/>
      <c r="E21" s="101"/>
      <c r="F21" s="31"/>
      <c r="G21" s="31"/>
      <c r="H21" s="2"/>
      <c r="I21" s="31"/>
      <c r="J21" s="31"/>
      <c r="L21" s="31"/>
      <c r="M21" s="31"/>
      <c r="N21" s="62"/>
      <c r="O21" s="62"/>
      <c r="Q21" s="2"/>
    </row>
    <row r="22" spans="2:17" hidden="1" x14ac:dyDescent="0.2">
      <c r="B22" s="3">
        <v>2023</v>
      </c>
      <c r="C22" s="38"/>
      <c r="D22" s="31"/>
      <c r="E22" s="101"/>
      <c r="F22" s="31"/>
      <c r="G22" s="31"/>
      <c r="H22" s="2"/>
      <c r="I22" s="31"/>
      <c r="J22" s="31"/>
      <c r="L22" s="31"/>
      <c r="M22" s="31"/>
      <c r="N22" s="62"/>
      <c r="O22" s="62"/>
      <c r="Q22" s="2"/>
    </row>
    <row r="23" spans="2:17" hidden="1" x14ac:dyDescent="0.2">
      <c r="B23" s="3">
        <v>2024</v>
      </c>
      <c r="C23" s="38"/>
      <c r="D23" s="2"/>
      <c r="E23" s="101"/>
      <c r="F23" s="2"/>
      <c r="G23" s="2"/>
      <c r="H23" s="2"/>
      <c r="I23" s="2"/>
      <c r="J23" s="2"/>
      <c r="L23" s="2"/>
      <c r="M23" s="2"/>
      <c r="N23" s="62"/>
      <c r="O23" s="62"/>
      <c r="Q23" s="2"/>
    </row>
    <row r="24" spans="2:17" x14ac:dyDescent="0.2">
      <c r="B24" s="3">
        <v>2025</v>
      </c>
      <c r="C24" s="38"/>
      <c r="D24" s="31">
        <f>+'Outstanding Debt'!DW11</f>
        <v>210000</v>
      </c>
      <c r="E24" s="101">
        <v>7.0000000000000007E-2</v>
      </c>
      <c r="F24" s="31">
        <f>+'Outstanding Debt'!DX11</f>
        <v>879085.77</v>
      </c>
      <c r="G24" s="31">
        <f t="shared" ref="G24:G56" si="0">+F24+D24</f>
        <v>1089085.77</v>
      </c>
      <c r="H24" s="31"/>
      <c r="I24" s="31">
        <f>+'Outstanding Debt'!DZ11</f>
        <v>145000</v>
      </c>
      <c r="J24" s="31">
        <f>+'Outstanding Debt'!EA11</f>
        <v>519497.70833330002</v>
      </c>
      <c r="K24" s="31"/>
      <c r="L24" s="31">
        <f>+D24-I24</f>
        <v>65000</v>
      </c>
      <c r="M24" s="31">
        <f>+F24-J24</f>
        <v>359588.0616667</v>
      </c>
      <c r="N24" s="62"/>
      <c r="O24" s="62">
        <f>L24+M24</f>
        <v>424588.0616667</v>
      </c>
      <c r="Q24" s="2"/>
    </row>
    <row r="25" spans="2:17" x14ac:dyDescent="0.2">
      <c r="B25" s="3">
        <v>2026</v>
      </c>
      <c r="C25" s="38"/>
      <c r="D25" s="2">
        <f>+'Outstanding Debt'!DW12</f>
        <v>320000</v>
      </c>
      <c r="E25" s="101">
        <v>7.0000000000000007E-2</v>
      </c>
      <c r="F25" s="2">
        <f>+'Outstanding Debt'!DX12</f>
        <v>768643.76</v>
      </c>
      <c r="G25" s="2">
        <f t="shared" si="0"/>
        <v>1088643.76</v>
      </c>
      <c r="H25" s="2"/>
      <c r="I25" s="2">
        <f>+'Outstanding Debt'!DZ12</f>
        <v>210000</v>
      </c>
      <c r="J25" s="2">
        <f>+'Outstanding Debt'!EA12</f>
        <v>452768.75</v>
      </c>
      <c r="L25" s="2">
        <f t="shared" ref="L25:L56" si="1">+D25-I25</f>
        <v>110000</v>
      </c>
      <c r="M25" s="2">
        <f t="shared" ref="M25:M56" si="2">+F25-J25</f>
        <v>315875.01</v>
      </c>
      <c r="N25" s="62"/>
      <c r="O25" s="62"/>
      <c r="Q25" s="2"/>
    </row>
    <row r="26" spans="2:17" x14ac:dyDescent="0.2">
      <c r="B26" s="3">
        <v>2027</v>
      </c>
      <c r="C26" s="38"/>
      <c r="D26" s="2">
        <f>+'Outstanding Debt'!DW13</f>
        <v>345000</v>
      </c>
      <c r="E26" s="101">
        <v>7.0000000000000007E-2</v>
      </c>
      <c r="F26" s="2">
        <f>+'Outstanding Debt'!DX13</f>
        <v>746243.76</v>
      </c>
      <c r="G26" s="2">
        <f t="shared" si="0"/>
        <v>1091243.76</v>
      </c>
      <c r="H26" s="2"/>
      <c r="I26" s="2">
        <f>+'Outstanding Debt'!DZ13</f>
        <v>225000</v>
      </c>
      <c r="J26" s="2">
        <f>+'Outstanding Debt'!EA13</f>
        <v>438068.75</v>
      </c>
      <c r="L26" s="2">
        <f t="shared" si="1"/>
        <v>120000</v>
      </c>
      <c r="M26" s="2">
        <f t="shared" si="2"/>
        <v>308175.01</v>
      </c>
      <c r="N26" s="62"/>
      <c r="O26" s="62"/>
      <c r="Q26" s="2"/>
    </row>
    <row r="27" spans="2:17" x14ac:dyDescent="0.2">
      <c r="B27" s="3">
        <v>2028</v>
      </c>
      <c r="C27" s="38"/>
      <c r="D27" s="2">
        <f>+'Outstanding Debt'!DW14</f>
        <v>365000</v>
      </c>
      <c r="E27" s="101">
        <v>7.0000000000000007E-2</v>
      </c>
      <c r="F27" s="2">
        <f>+'Outstanding Debt'!DX14</f>
        <v>722093.76</v>
      </c>
      <c r="G27" s="2">
        <f t="shared" si="0"/>
        <v>1087093.76</v>
      </c>
      <c r="H27" s="2"/>
      <c r="I27" s="2">
        <f>+'Outstanding Debt'!DZ14</f>
        <v>240000</v>
      </c>
      <c r="J27" s="2">
        <f>+'Outstanding Debt'!EA14</f>
        <v>422318.75</v>
      </c>
      <c r="L27" s="2">
        <f t="shared" si="1"/>
        <v>125000</v>
      </c>
      <c r="M27" s="2">
        <f t="shared" si="2"/>
        <v>299775.01</v>
      </c>
      <c r="N27" s="62"/>
      <c r="O27" s="62"/>
      <c r="Q27" s="2"/>
    </row>
    <row r="28" spans="2:17" x14ac:dyDescent="0.2">
      <c r="B28" s="3">
        <v>2029</v>
      </c>
      <c r="C28" s="38"/>
      <c r="D28" s="2">
        <f>+'Outstanding Debt'!DW15</f>
        <v>395000</v>
      </c>
      <c r="E28" s="101">
        <v>0.06</v>
      </c>
      <c r="F28" s="2">
        <f>+'Outstanding Debt'!DX15</f>
        <v>696543.76</v>
      </c>
      <c r="G28" s="2">
        <f t="shared" si="0"/>
        <v>1091543.76</v>
      </c>
      <c r="H28" s="2"/>
      <c r="I28" s="2">
        <f>+'Outstanding Debt'!DZ15</f>
        <v>260000</v>
      </c>
      <c r="J28" s="2">
        <f>+'Outstanding Debt'!EA15</f>
        <v>405518.75</v>
      </c>
      <c r="L28" s="2">
        <f t="shared" si="1"/>
        <v>135000</v>
      </c>
      <c r="M28" s="2">
        <f t="shared" si="2"/>
        <v>291025.01</v>
      </c>
      <c r="N28" s="62"/>
      <c r="O28" s="62"/>
      <c r="Q28" s="2"/>
    </row>
    <row r="29" spans="2:17" x14ac:dyDescent="0.2">
      <c r="B29" s="3">
        <v>2030</v>
      </c>
      <c r="C29" s="38"/>
      <c r="D29" s="2">
        <f>+'Outstanding Debt'!DW16</f>
        <v>420000</v>
      </c>
      <c r="E29" s="101">
        <v>0.06</v>
      </c>
      <c r="F29" s="2">
        <f>+'Outstanding Debt'!DX16</f>
        <v>672843.76</v>
      </c>
      <c r="G29" s="2">
        <f t="shared" si="0"/>
        <v>1092843.76</v>
      </c>
      <c r="H29" s="2"/>
      <c r="I29" s="2">
        <f>+'Outstanding Debt'!DZ16</f>
        <v>275000</v>
      </c>
      <c r="J29" s="2">
        <f>+'Outstanding Debt'!EA16</f>
        <v>389918.75</v>
      </c>
      <c r="L29" s="2">
        <f t="shared" si="1"/>
        <v>145000</v>
      </c>
      <c r="M29" s="2">
        <f t="shared" si="2"/>
        <v>282925.01</v>
      </c>
      <c r="N29" s="62"/>
      <c r="O29" s="62"/>
      <c r="Q29" s="2"/>
    </row>
    <row r="30" spans="2:17" x14ac:dyDescent="0.2">
      <c r="B30" s="3">
        <v>2031</v>
      </c>
      <c r="C30" s="38"/>
      <c r="D30" s="2">
        <f>+'Outstanding Debt'!DW17</f>
        <v>440000</v>
      </c>
      <c r="E30" s="101">
        <v>0.05</v>
      </c>
      <c r="F30" s="2">
        <f>+'Outstanding Debt'!DX17</f>
        <v>647643.76</v>
      </c>
      <c r="G30" s="2">
        <f t="shared" si="0"/>
        <v>1087643.76</v>
      </c>
      <c r="H30" s="2"/>
      <c r="I30" s="2">
        <f>+'Outstanding Debt'!DZ17</f>
        <v>290000</v>
      </c>
      <c r="J30" s="2">
        <f>+'Outstanding Debt'!EA17</f>
        <v>373418.75</v>
      </c>
      <c r="L30" s="2">
        <f t="shared" si="1"/>
        <v>150000</v>
      </c>
      <c r="M30" s="2">
        <f t="shared" si="2"/>
        <v>274225.01</v>
      </c>
      <c r="N30" s="62"/>
      <c r="O30" s="62"/>
      <c r="Q30" s="2"/>
    </row>
    <row r="31" spans="2:17" x14ac:dyDescent="0.2">
      <c r="B31" s="3">
        <v>2032</v>
      </c>
      <c r="C31" s="38"/>
      <c r="D31" s="2">
        <f>+'Outstanding Debt'!DW18</f>
        <v>465000</v>
      </c>
      <c r="E31" s="101">
        <v>0.05</v>
      </c>
      <c r="F31" s="2">
        <f>+'Outstanding Debt'!DX18</f>
        <v>625643.76</v>
      </c>
      <c r="G31" s="2">
        <f t="shared" si="0"/>
        <v>1090643.76</v>
      </c>
      <c r="H31" s="2"/>
      <c r="I31" s="2">
        <f>+'Outstanding Debt'!DZ18</f>
        <v>305000</v>
      </c>
      <c r="J31" s="2">
        <f>+'Outstanding Debt'!EA18</f>
        <v>358918.75</v>
      </c>
      <c r="L31" s="2">
        <f t="shared" si="1"/>
        <v>160000</v>
      </c>
      <c r="M31" s="2">
        <f t="shared" si="2"/>
        <v>266725.01</v>
      </c>
      <c r="N31" s="62"/>
      <c r="O31" s="62"/>
      <c r="Q31" s="2"/>
    </row>
    <row r="32" spans="2:17" x14ac:dyDescent="0.2">
      <c r="B32" s="3">
        <v>2033</v>
      </c>
      <c r="C32" s="38"/>
      <c r="D32" s="2">
        <f>+'Outstanding Debt'!DW19</f>
        <v>485000</v>
      </c>
      <c r="E32" s="101">
        <v>0.05</v>
      </c>
      <c r="F32" s="2">
        <f>+'Outstanding Debt'!DX19</f>
        <v>602393.76</v>
      </c>
      <c r="G32" s="2">
        <f t="shared" si="0"/>
        <v>1087393.76</v>
      </c>
      <c r="H32" s="2"/>
      <c r="I32" s="2">
        <f>+'Outstanding Debt'!DZ19</f>
        <v>320000</v>
      </c>
      <c r="J32" s="2">
        <f>+'Outstanding Debt'!EA19</f>
        <v>343668.75</v>
      </c>
      <c r="L32" s="2">
        <f t="shared" si="1"/>
        <v>165000</v>
      </c>
      <c r="M32" s="2">
        <f t="shared" si="2"/>
        <v>258725.01</v>
      </c>
      <c r="N32" s="62"/>
      <c r="O32" s="62"/>
      <c r="Q32" s="2"/>
    </row>
    <row r="33" spans="2:17" x14ac:dyDescent="0.2">
      <c r="B33" s="3">
        <v>2034</v>
      </c>
      <c r="C33" s="38"/>
      <c r="D33" s="2">
        <f>+'Outstanding Debt'!DW20</f>
        <v>510000</v>
      </c>
      <c r="E33" s="101">
        <v>0.05</v>
      </c>
      <c r="F33" s="2">
        <f>+'Outstanding Debt'!DX20</f>
        <v>578143.76</v>
      </c>
      <c r="G33" s="2">
        <f t="shared" si="0"/>
        <v>1088143.76</v>
      </c>
      <c r="H33" s="2"/>
      <c r="I33" s="2">
        <f>+'Outstanding Debt'!DZ20</f>
        <v>335000</v>
      </c>
      <c r="J33" s="2">
        <f>+'Outstanding Debt'!EA20</f>
        <v>327668.75</v>
      </c>
      <c r="L33" s="2">
        <f t="shared" si="1"/>
        <v>175000</v>
      </c>
      <c r="M33" s="2">
        <f t="shared" si="2"/>
        <v>250475.01</v>
      </c>
      <c r="N33" s="62"/>
      <c r="O33" s="62"/>
      <c r="Q33" s="2"/>
    </row>
    <row r="34" spans="2:17" x14ac:dyDescent="0.2">
      <c r="B34" s="3">
        <v>2035</v>
      </c>
      <c r="C34" s="38"/>
      <c r="D34" s="2">
        <f>+'Outstanding Debt'!DW21</f>
        <v>540000</v>
      </c>
      <c r="E34" s="101">
        <v>0.05</v>
      </c>
      <c r="F34" s="2">
        <f>+'Outstanding Debt'!DX21</f>
        <v>552643.76</v>
      </c>
      <c r="G34" s="2">
        <f t="shared" si="0"/>
        <v>1092643.76</v>
      </c>
      <c r="H34" s="2"/>
      <c r="I34" s="2">
        <f>+'Outstanding Debt'!DZ21</f>
        <v>355000</v>
      </c>
      <c r="J34" s="2">
        <f>+'Outstanding Debt'!EA21</f>
        <v>310918.75</v>
      </c>
      <c r="L34" s="2">
        <f t="shared" si="1"/>
        <v>185000</v>
      </c>
      <c r="M34" s="2">
        <f t="shared" si="2"/>
        <v>241725.01</v>
      </c>
      <c r="N34" s="62"/>
      <c r="O34" s="62"/>
      <c r="Q34" s="2"/>
    </row>
    <row r="35" spans="2:17" x14ac:dyDescent="0.2">
      <c r="B35" s="3">
        <v>2036</v>
      </c>
      <c r="C35" s="38"/>
      <c r="D35" s="2">
        <f>+'Outstanding Debt'!DW22</f>
        <v>565000</v>
      </c>
      <c r="E35" s="101">
        <v>0.05</v>
      </c>
      <c r="F35" s="2">
        <f>+'Outstanding Debt'!DX22</f>
        <v>525643.76</v>
      </c>
      <c r="G35" s="2">
        <f t="shared" si="0"/>
        <v>1090643.76</v>
      </c>
      <c r="H35" s="2"/>
      <c r="I35" s="2">
        <f>+'Outstanding Debt'!DZ22</f>
        <v>370000</v>
      </c>
      <c r="J35" s="2">
        <f>+'Outstanding Debt'!EA22</f>
        <v>293168.75</v>
      </c>
      <c r="L35" s="2">
        <f t="shared" si="1"/>
        <v>195000</v>
      </c>
      <c r="M35" s="2">
        <f t="shared" si="2"/>
        <v>232475.01</v>
      </c>
      <c r="N35" s="62"/>
      <c r="O35" s="62"/>
      <c r="Q35" s="2"/>
    </row>
    <row r="36" spans="2:17" x14ac:dyDescent="0.2">
      <c r="B36" s="3">
        <v>2037</v>
      </c>
      <c r="C36" s="38"/>
      <c r="D36" s="2">
        <f>+'Outstanding Debt'!DW23</f>
        <v>590000</v>
      </c>
      <c r="E36" s="101">
        <v>0.05</v>
      </c>
      <c r="F36" s="2">
        <f>+'Outstanding Debt'!DX23</f>
        <v>497393.76</v>
      </c>
      <c r="G36" s="2">
        <f t="shared" si="0"/>
        <v>1087393.76</v>
      </c>
      <c r="H36" s="2"/>
      <c r="I36" s="2">
        <f>+'Outstanding Debt'!DZ23</f>
        <v>390000</v>
      </c>
      <c r="J36" s="2">
        <f>+'Outstanding Debt'!EA23</f>
        <v>274668.75</v>
      </c>
      <c r="L36" s="2">
        <f t="shared" si="1"/>
        <v>200000</v>
      </c>
      <c r="M36" s="2">
        <f t="shared" si="2"/>
        <v>222725.01</v>
      </c>
      <c r="N36" s="62"/>
      <c r="O36" s="62"/>
      <c r="Q36" s="2"/>
    </row>
    <row r="37" spans="2:17" x14ac:dyDescent="0.2">
      <c r="B37" s="3">
        <v>2038</v>
      </c>
      <c r="C37" s="38"/>
      <c r="D37" s="2">
        <f>+'Outstanding Debt'!DW24</f>
        <v>620000</v>
      </c>
      <c r="E37" s="101">
        <v>0.05</v>
      </c>
      <c r="F37" s="2">
        <f>+'Outstanding Debt'!DX24</f>
        <v>467893.76000000001</v>
      </c>
      <c r="G37" s="2">
        <f t="shared" si="0"/>
        <v>1087893.76</v>
      </c>
      <c r="H37" s="2"/>
      <c r="I37" s="2">
        <f>+'Outstanding Debt'!DZ24</f>
        <v>410000</v>
      </c>
      <c r="J37" s="2">
        <f>+'Outstanding Debt'!EA24</f>
        <v>255168.75</v>
      </c>
      <c r="L37" s="2">
        <f t="shared" si="1"/>
        <v>210000</v>
      </c>
      <c r="M37" s="2">
        <f t="shared" si="2"/>
        <v>212725.01</v>
      </c>
      <c r="N37" s="62"/>
      <c r="O37" s="62"/>
      <c r="Q37" s="2"/>
    </row>
    <row r="38" spans="2:17" x14ac:dyDescent="0.2">
      <c r="B38" s="3">
        <v>2039</v>
      </c>
      <c r="C38" s="38"/>
      <c r="D38" s="2">
        <f>+'Outstanding Debt'!DW25</f>
        <v>655000</v>
      </c>
      <c r="E38" s="101">
        <v>0.04</v>
      </c>
      <c r="F38" s="2">
        <f>+'Outstanding Debt'!DX25</f>
        <v>436893.76</v>
      </c>
      <c r="G38" s="2">
        <f t="shared" si="0"/>
        <v>1091893.76</v>
      </c>
      <c r="H38" s="2"/>
      <c r="I38" s="2">
        <f>+'Outstanding Debt'!DZ25</f>
        <v>430000</v>
      </c>
      <c r="J38" s="2">
        <f>+'Outstanding Debt'!EA25</f>
        <v>234668.75</v>
      </c>
      <c r="L38" s="2">
        <f t="shared" si="1"/>
        <v>225000</v>
      </c>
      <c r="M38" s="2">
        <f t="shared" si="2"/>
        <v>202225.01</v>
      </c>
      <c r="N38" s="62"/>
      <c r="O38" s="62"/>
      <c r="Q38" s="2"/>
    </row>
    <row r="39" spans="2:17" x14ac:dyDescent="0.2">
      <c r="B39" s="3">
        <v>2040</v>
      </c>
      <c r="C39" s="38"/>
      <c r="D39" s="2">
        <f>+'Outstanding Debt'!DW26</f>
        <v>675000</v>
      </c>
      <c r="E39" s="101">
        <v>0.04</v>
      </c>
      <c r="F39" s="2">
        <f>+'Outstanding Debt'!DX26</f>
        <v>410693.76</v>
      </c>
      <c r="G39" s="2">
        <f t="shared" si="0"/>
        <v>1085693.76</v>
      </c>
      <c r="H39" s="2"/>
      <c r="I39" s="2">
        <f>+'Outstanding Debt'!DZ26</f>
        <v>445000</v>
      </c>
      <c r="J39" s="2">
        <f>+'Outstanding Debt'!EA26</f>
        <v>217468.75</v>
      </c>
      <c r="L39" s="2">
        <f t="shared" si="1"/>
        <v>230000</v>
      </c>
      <c r="M39" s="2">
        <f t="shared" si="2"/>
        <v>193225.01</v>
      </c>
      <c r="N39" s="62"/>
      <c r="O39" s="62"/>
      <c r="Q39" s="2"/>
    </row>
    <row r="40" spans="2:17" x14ac:dyDescent="0.2">
      <c r="B40" s="3">
        <v>2041</v>
      </c>
      <c r="C40" s="38"/>
      <c r="D40" s="2">
        <f>+'Outstanding Debt'!DW27</f>
        <v>705000</v>
      </c>
      <c r="E40" s="101">
        <v>0.04</v>
      </c>
      <c r="F40" s="2">
        <f>+'Outstanding Debt'!DX27</f>
        <v>383693.76</v>
      </c>
      <c r="G40" s="2">
        <f t="shared" si="0"/>
        <v>1088693.76</v>
      </c>
      <c r="H40" s="2"/>
      <c r="I40" s="2">
        <f>+'Outstanding Debt'!DZ27</f>
        <v>465000</v>
      </c>
      <c r="J40" s="2">
        <f>+'Outstanding Debt'!EA27</f>
        <v>199668.75</v>
      </c>
      <c r="L40" s="2">
        <f t="shared" si="1"/>
        <v>240000</v>
      </c>
      <c r="M40" s="2">
        <f t="shared" si="2"/>
        <v>184025.01</v>
      </c>
      <c r="N40" s="62"/>
      <c r="O40" s="62"/>
      <c r="Q40" s="2"/>
    </row>
    <row r="41" spans="2:17" x14ac:dyDescent="0.2">
      <c r="B41" s="3">
        <v>2042</v>
      </c>
      <c r="C41" s="38"/>
      <c r="D41" s="2">
        <f>+'Outstanding Debt'!DW28</f>
        <v>730000</v>
      </c>
      <c r="E41" s="101">
        <v>0.04</v>
      </c>
      <c r="F41" s="2">
        <f>+'Outstanding Debt'!DX28</f>
        <v>355493.76</v>
      </c>
      <c r="G41" s="2">
        <f t="shared" si="0"/>
        <v>1085493.76</v>
      </c>
      <c r="H41" s="2"/>
      <c r="I41" s="2">
        <f>+'Outstanding Debt'!DZ28</f>
        <v>480000</v>
      </c>
      <c r="J41" s="2">
        <f>+'Outstanding Debt'!EA28</f>
        <v>181068.75</v>
      </c>
      <c r="L41" s="2">
        <f t="shared" si="1"/>
        <v>250000</v>
      </c>
      <c r="M41" s="2">
        <f t="shared" si="2"/>
        <v>174425.01</v>
      </c>
      <c r="N41" s="62"/>
      <c r="O41" s="62"/>
      <c r="Q41" s="2"/>
    </row>
    <row r="42" spans="2:17" x14ac:dyDescent="0.2">
      <c r="B42" s="3">
        <v>2043</v>
      </c>
      <c r="C42" s="38"/>
      <c r="D42" s="2">
        <f>+'Outstanding Debt'!DW29</f>
        <v>760000</v>
      </c>
      <c r="E42" s="101">
        <v>0.04</v>
      </c>
      <c r="F42" s="2">
        <f>+'Outstanding Debt'!DX29</f>
        <v>326293.76000000001</v>
      </c>
      <c r="G42" s="2">
        <f t="shared" si="0"/>
        <v>1086293.76</v>
      </c>
      <c r="H42" s="2"/>
      <c r="I42" s="2">
        <f>+'Outstanding Debt'!DZ29</f>
        <v>500000</v>
      </c>
      <c r="J42" s="2">
        <f>+'Outstanding Debt'!EA29</f>
        <v>161868.75</v>
      </c>
      <c r="L42" s="2">
        <f t="shared" si="1"/>
        <v>260000</v>
      </c>
      <c r="M42" s="2">
        <f t="shared" si="2"/>
        <v>164425.01</v>
      </c>
      <c r="N42" s="62"/>
      <c r="O42" s="62"/>
      <c r="Q42" s="2"/>
    </row>
    <row r="43" spans="2:17" x14ac:dyDescent="0.2">
      <c r="B43" s="3">
        <v>2044</v>
      </c>
      <c r="C43" s="38"/>
      <c r="D43" s="2">
        <f>+'Outstanding Debt'!DW30</f>
        <v>790000</v>
      </c>
      <c r="E43" s="101">
        <v>0.04</v>
      </c>
      <c r="F43" s="2">
        <f>+'Outstanding Debt'!DX30</f>
        <v>295893.76000000001</v>
      </c>
      <c r="G43" s="2">
        <f t="shared" si="0"/>
        <v>1085893.76</v>
      </c>
      <c r="H43" s="2"/>
      <c r="I43" s="2">
        <f>+'Outstanding Debt'!DZ30</f>
        <v>520000</v>
      </c>
      <c r="J43" s="2">
        <f>+'Outstanding Debt'!EA30</f>
        <v>141868.75</v>
      </c>
      <c r="L43" s="2">
        <f t="shared" si="1"/>
        <v>270000</v>
      </c>
      <c r="M43" s="2">
        <f t="shared" si="2"/>
        <v>154025.01</v>
      </c>
      <c r="N43" s="62"/>
      <c r="O43" s="62"/>
      <c r="Q43" s="2"/>
    </row>
    <row r="44" spans="2:17" x14ac:dyDescent="0.2">
      <c r="B44" s="3">
        <v>2045</v>
      </c>
      <c r="C44" s="38"/>
      <c r="D44" s="2">
        <f>+'Outstanding Debt'!DW31</f>
        <v>820000</v>
      </c>
      <c r="E44" s="101">
        <v>4.1250000000000002E-2</v>
      </c>
      <c r="F44" s="2">
        <f>+'Outstanding Debt'!DX31</f>
        <v>264293.76000000001</v>
      </c>
      <c r="G44" s="2">
        <f t="shared" si="0"/>
        <v>1084293.76</v>
      </c>
      <c r="H44" s="2"/>
      <c r="I44" s="2">
        <f>+'Outstanding Debt'!DZ31</f>
        <v>540000</v>
      </c>
      <c r="J44" s="2">
        <f>+'Outstanding Debt'!EA31</f>
        <v>121068.75</v>
      </c>
      <c r="L44" s="2">
        <f t="shared" si="1"/>
        <v>280000</v>
      </c>
      <c r="M44" s="2">
        <f t="shared" si="2"/>
        <v>143225.01</v>
      </c>
      <c r="N44" s="62"/>
      <c r="O44" s="62"/>
      <c r="Q44" s="2"/>
    </row>
    <row r="45" spans="2:17" x14ac:dyDescent="0.2">
      <c r="B45" s="3">
        <v>2046</v>
      </c>
      <c r="C45" s="38"/>
      <c r="D45" s="2">
        <f>+'Outstanding Debt'!DW32</f>
        <v>860000</v>
      </c>
      <c r="E45" s="101">
        <v>4.1250000000000002E-2</v>
      </c>
      <c r="F45" s="2">
        <f>+'Outstanding Debt'!DX32</f>
        <v>230468.76</v>
      </c>
      <c r="G45" s="2">
        <f t="shared" si="0"/>
        <v>1090468.76</v>
      </c>
      <c r="H45" s="2"/>
      <c r="I45" s="2">
        <f>+'Outstanding Debt'!DZ32</f>
        <v>565000</v>
      </c>
      <c r="J45" s="2">
        <f>+'Outstanding Debt'!EA32</f>
        <v>98793.75</v>
      </c>
      <c r="L45" s="2">
        <f t="shared" si="1"/>
        <v>295000</v>
      </c>
      <c r="M45" s="2">
        <f t="shared" si="2"/>
        <v>131675.01</v>
      </c>
      <c r="N45" s="62"/>
      <c r="O45" s="62"/>
      <c r="Q45" s="2"/>
    </row>
    <row r="46" spans="2:17" x14ac:dyDescent="0.2">
      <c r="B46" s="3">
        <v>2047</v>
      </c>
      <c r="C46" s="38"/>
      <c r="D46" s="2">
        <f>+'Outstanding Debt'!DW33</f>
        <v>895000</v>
      </c>
      <c r="E46" s="101">
        <v>4.1250000000000002E-2</v>
      </c>
      <c r="F46" s="2">
        <f>+'Outstanding Debt'!DX33</f>
        <v>194993.76</v>
      </c>
      <c r="G46" s="2">
        <f t="shared" si="0"/>
        <v>1089993.76</v>
      </c>
      <c r="H46" s="2"/>
      <c r="I46" s="2">
        <f>+'Outstanding Debt'!DZ33</f>
        <v>590000</v>
      </c>
      <c r="J46" s="2">
        <f>+'Outstanding Debt'!EA33</f>
        <v>75487.5</v>
      </c>
      <c r="L46" s="2">
        <f t="shared" si="1"/>
        <v>305000</v>
      </c>
      <c r="M46" s="2">
        <f t="shared" si="2"/>
        <v>119506.26000000001</v>
      </c>
      <c r="N46" s="62"/>
      <c r="O46" s="62"/>
      <c r="Q46" s="2"/>
    </row>
    <row r="47" spans="2:17" x14ac:dyDescent="0.2">
      <c r="B47" s="3">
        <v>2048</v>
      </c>
      <c r="C47" s="38"/>
      <c r="D47" s="2">
        <f>+'Outstanding Debt'!DW34</f>
        <v>930000</v>
      </c>
      <c r="E47" s="101">
        <v>4.1250000000000002E-2</v>
      </c>
      <c r="F47" s="2">
        <f>+'Outstanding Debt'!DX34</f>
        <v>158075</v>
      </c>
      <c r="G47" s="2">
        <f t="shared" si="0"/>
        <v>1088075</v>
      </c>
      <c r="H47" s="2"/>
      <c r="I47" s="2">
        <f>+'Outstanding Debt'!DZ34</f>
        <v>610000</v>
      </c>
      <c r="J47" s="2">
        <f>+'Outstanding Debt'!EA34</f>
        <v>51150</v>
      </c>
      <c r="L47" s="2">
        <f t="shared" si="1"/>
        <v>320000</v>
      </c>
      <c r="M47" s="2">
        <f t="shared" si="2"/>
        <v>106925</v>
      </c>
      <c r="N47" s="62"/>
      <c r="O47" s="62"/>
      <c r="Q47" s="2"/>
    </row>
    <row r="48" spans="2:17" x14ac:dyDescent="0.2">
      <c r="B48" s="3">
        <v>2049</v>
      </c>
      <c r="C48" s="38"/>
      <c r="D48" s="2">
        <f>+'Outstanding Debt'!DW35</f>
        <v>960000</v>
      </c>
      <c r="E48" s="101">
        <v>4.1250000000000002E-2</v>
      </c>
      <c r="F48" s="2">
        <f>+'Outstanding Debt'!DX35</f>
        <v>119712.5</v>
      </c>
      <c r="G48" s="2">
        <f t="shared" si="0"/>
        <v>1079712.5</v>
      </c>
      <c r="H48" s="2"/>
      <c r="I48" s="2">
        <f>+'Outstanding Debt'!DZ35</f>
        <v>630000</v>
      </c>
      <c r="J48" s="2">
        <f>+'Outstanding Debt'!EA35</f>
        <v>25987.5</v>
      </c>
      <c r="L48" s="2">
        <f t="shared" si="1"/>
        <v>330000</v>
      </c>
      <c r="M48" s="2">
        <f t="shared" si="2"/>
        <v>93725</v>
      </c>
      <c r="N48" s="62"/>
      <c r="O48" s="62"/>
      <c r="Q48" s="2"/>
    </row>
    <row r="49" spans="2:17" x14ac:dyDescent="0.2">
      <c r="B49" s="3">
        <v>2050</v>
      </c>
      <c r="C49" s="38"/>
      <c r="D49" s="2">
        <f>+'Outstanding Debt'!DW36</f>
        <v>345000</v>
      </c>
      <c r="E49" s="101">
        <v>4.2500000000000003E-2</v>
      </c>
      <c r="F49" s="2">
        <f>+'Outstanding Debt'!DX36</f>
        <v>80112.5</v>
      </c>
      <c r="G49" s="2">
        <f t="shared" si="0"/>
        <v>425112.5</v>
      </c>
      <c r="H49" s="2"/>
      <c r="I49" s="2">
        <f>+'Outstanding Debt'!DZ36</f>
        <v>0</v>
      </c>
      <c r="J49" s="2">
        <f>+'Outstanding Debt'!EA36</f>
        <v>0</v>
      </c>
      <c r="L49" s="2">
        <f t="shared" si="1"/>
        <v>345000</v>
      </c>
      <c r="M49" s="2">
        <f t="shared" si="2"/>
        <v>80112.5</v>
      </c>
      <c r="N49" s="62"/>
      <c r="O49" s="62"/>
      <c r="Q49" s="2"/>
    </row>
    <row r="50" spans="2:17" x14ac:dyDescent="0.2">
      <c r="B50" s="3">
        <v>2051</v>
      </c>
      <c r="C50" s="38"/>
      <c r="D50" s="2">
        <f>+'Outstanding Debt'!DW37</f>
        <v>360000</v>
      </c>
      <c r="E50" s="101">
        <v>4.2500000000000003E-2</v>
      </c>
      <c r="F50" s="2">
        <f>+'Outstanding Debt'!DX37</f>
        <v>65450</v>
      </c>
      <c r="G50" s="2">
        <f t="shared" si="0"/>
        <v>425450</v>
      </c>
      <c r="H50" s="2"/>
      <c r="I50" s="2">
        <f>+'Outstanding Debt'!DZ37</f>
        <v>0</v>
      </c>
      <c r="J50" s="2">
        <f>+'Outstanding Debt'!EA37</f>
        <v>0</v>
      </c>
      <c r="L50" s="2">
        <f t="shared" si="1"/>
        <v>360000</v>
      </c>
      <c r="M50" s="2">
        <f t="shared" si="2"/>
        <v>65450</v>
      </c>
      <c r="N50" s="62"/>
      <c r="O50" s="62"/>
      <c r="Q50" s="2"/>
    </row>
    <row r="51" spans="2:17" x14ac:dyDescent="0.2">
      <c r="B51" s="3">
        <v>2052</v>
      </c>
      <c r="C51" s="38"/>
      <c r="D51" s="2">
        <f>+'Outstanding Debt'!DW38</f>
        <v>375000</v>
      </c>
      <c r="E51" s="101">
        <v>4.2500000000000003E-2</v>
      </c>
      <c r="F51" s="2">
        <f>+'Outstanding Debt'!DX38</f>
        <v>50150</v>
      </c>
      <c r="G51" s="2">
        <f t="shared" si="0"/>
        <v>425150</v>
      </c>
      <c r="H51" s="2"/>
      <c r="I51" s="2">
        <f>+'Outstanding Debt'!DZ38</f>
        <v>0</v>
      </c>
      <c r="J51" s="2">
        <f>+'Outstanding Debt'!EA38</f>
        <v>0</v>
      </c>
      <c r="L51" s="2">
        <f t="shared" si="1"/>
        <v>375000</v>
      </c>
      <c r="M51" s="2">
        <f t="shared" si="2"/>
        <v>50150</v>
      </c>
      <c r="N51" s="62"/>
      <c r="O51" s="62"/>
      <c r="Q51" s="2"/>
    </row>
    <row r="52" spans="2:17" x14ac:dyDescent="0.2">
      <c r="B52" s="3">
        <v>2053</v>
      </c>
      <c r="C52" s="38"/>
      <c r="D52" s="2">
        <f>+'Outstanding Debt'!DW39</f>
        <v>390000</v>
      </c>
      <c r="E52" s="101">
        <v>4.2500000000000003E-2</v>
      </c>
      <c r="F52" s="2">
        <f>+'Outstanding Debt'!DX39</f>
        <v>34212.5</v>
      </c>
      <c r="G52" s="2">
        <f t="shared" si="0"/>
        <v>424212.5</v>
      </c>
      <c r="H52" s="2">
        <f>+'Outstanding Debt'!CX39</f>
        <v>0</v>
      </c>
      <c r="I52" s="2">
        <f>+'Outstanding Debt'!DZ39</f>
        <v>0</v>
      </c>
      <c r="J52" s="2">
        <f>+'Outstanding Debt'!EA39</f>
        <v>0</v>
      </c>
      <c r="L52" s="2">
        <f t="shared" si="1"/>
        <v>390000</v>
      </c>
      <c r="M52" s="2">
        <f t="shared" si="2"/>
        <v>34212.5</v>
      </c>
      <c r="N52" s="62"/>
      <c r="O52" s="62"/>
      <c r="Q52" s="2"/>
    </row>
    <row r="53" spans="2:17" x14ac:dyDescent="0.2">
      <c r="B53" s="3">
        <v>2054</v>
      </c>
      <c r="C53" s="38"/>
      <c r="D53" s="2">
        <f>+'Outstanding Debt'!DW40</f>
        <v>415000</v>
      </c>
      <c r="E53" s="101">
        <v>4.2500000000000003E-2</v>
      </c>
      <c r="F53" s="2">
        <f>+'Outstanding Debt'!DX40</f>
        <v>8818.75</v>
      </c>
      <c r="G53" s="2">
        <f t="shared" si="0"/>
        <v>423818.75</v>
      </c>
      <c r="H53" s="2">
        <f>+'Outstanding Debt'!CX40</f>
        <v>0</v>
      </c>
      <c r="I53" s="2">
        <f>+'Outstanding Debt'!DZ40</f>
        <v>0</v>
      </c>
      <c r="J53" s="2">
        <f>+'Outstanding Debt'!EA40</f>
        <v>0</v>
      </c>
      <c r="L53" s="2">
        <f t="shared" si="1"/>
        <v>415000</v>
      </c>
      <c r="M53" s="2">
        <f t="shared" si="2"/>
        <v>8818.75</v>
      </c>
      <c r="N53" s="62"/>
      <c r="O53" s="62"/>
      <c r="Q53" s="2"/>
    </row>
    <row r="54" spans="2:17" hidden="1" x14ac:dyDescent="0.2">
      <c r="B54" s="3">
        <v>2055</v>
      </c>
      <c r="C54" s="38"/>
      <c r="D54" s="2">
        <f>+'Outstanding Debt'!DW41</f>
        <v>0</v>
      </c>
      <c r="E54" s="101"/>
      <c r="F54" s="2">
        <f>+'Outstanding Debt'!DX41</f>
        <v>0</v>
      </c>
      <c r="G54" s="2">
        <f t="shared" si="0"/>
        <v>0</v>
      </c>
      <c r="H54" s="2">
        <f>+'Outstanding Debt'!CX41</f>
        <v>0</v>
      </c>
      <c r="I54" s="2">
        <f>+'Outstanding Debt'!DZ41</f>
        <v>0</v>
      </c>
      <c r="J54" s="2">
        <f>+'Outstanding Debt'!EA41</f>
        <v>0</v>
      </c>
      <c r="L54" s="2">
        <f t="shared" si="1"/>
        <v>0</v>
      </c>
      <c r="M54" s="2">
        <f t="shared" si="2"/>
        <v>0</v>
      </c>
      <c r="N54" s="62"/>
      <c r="O54" s="62"/>
      <c r="Q54" s="2"/>
    </row>
    <row r="55" spans="2:17" hidden="1" x14ac:dyDescent="0.2">
      <c r="B55" s="3">
        <v>2056</v>
      </c>
      <c r="C55" s="38"/>
      <c r="D55" s="2">
        <f>+'Outstanding Debt'!DW42</f>
        <v>0</v>
      </c>
      <c r="E55" s="101"/>
      <c r="F55" s="2">
        <f>+'Outstanding Debt'!DX42</f>
        <v>0</v>
      </c>
      <c r="G55" s="2">
        <f t="shared" si="0"/>
        <v>0</v>
      </c>
      <c r="H55" s="2">
        <f>+'Outstanding Debt'!CX42</f>
        <v>0</v>
      </c>
      <c r="I55" s="2">
        <f>+'Outstanding Debt'!DZ42</f>
        <v>0</v>
      </c>
      <c r="J55" s="2">
        <f>+'Outstanding Debt'!EA42</f>
        <v>0</v>
      </c>
      <c r="L55" s="2">
        <f t="shared" si="1"/>
        <v>0</v>
      </c>
      <c r="M55" s="2">
        <f t="shared" si="2"/>
        <v>0</v>
      </c>
      <c r="N55" s="62"/>
      <c r="O55" s="62"/>
      <c r="Q55" s="2"/>
    </row>
    <row r="56" spans="2:17" hidden="1" x14ac:dyDescent="0.2">
      <c r="B56" s="3">
        <v>2057</v>
      </c>
      <c r="C56" s="38"/>
      <c r="D56" s="2">
        <f>+'Outstanding Debt'!DW43</f>
        <v>0</v>
      </c>
      <c r="E56" s="101"/>
      <c r="F56" s="2">
        <f>+'Outstanding Debt'!DX43</f>
        <v>0</v>
      </c>
      <c r="G56" s="2">
        <f t="shared" si="0"/>
        <v>0</v>
      </c>
      <c r="H56" s="2">
        <f>+'Outstanding Debt'!CX43</f>
        <v>0</v>
      </c>
      <c r="I56" s="2">
        <f>+'Outstanding Debt'!DZ43</f>
        <v>0</v>
      </c>
      <c r="J56" s="2">
        <f>+'Outstanding Debt'!EA43</f>
        <v>0</v>
      </c>
      <c r="L56" s="2">
        <f t="shared" si="1"/>
        <v>0</v>
      </c>
      <c r="M56" s="2">
        <f t="shared" si="2"/>
        <v>0</v>
      </c>
      <c r="N56" s="62"/>
      <c r="O56" s="62"/>
      <c r="Q56" s="2"/>
    </row>
    <row r="57" spans="2:17" ht="13.5" thickBot="1" x14ac:dyDescent="0.25">
      <c r="B57" s="19" t="s">
        <v>8</v>
      </c>
      <c r="C57" s="19"/>
      <c r="D57" s="45">
        <f>SUM(D20:D56)</f>
        <v>16935000</v>
      </c>
      <c r="E57" s="45"/>
      <c r="F57" s="45">
        <f>SUM(F20:F56)</f>
        <v>12398104.739999996</v>
      </c>
      <c r="G57" s="45">
        <f>SUM(G20:G56)</f>
        <v>29333104.74000001</v>
      </c>
      <c r="H57" s="45"/>
      <c r="I57" s="45">
        <f>SUM(I20:I56)</f>
        <v>9905000</v>
      </c>
      <c r="J57" s="45">
        <f>SUM(J20:J56)</f>
        <v>6674791.4583333004</v>
      </c>
      <c r="K57" s="9"/>
      <c r="L57" s="45">
        <f>SUM(L20:L56)</f>
        <v>7030000</v>
      </c>
      <c r="M57" s="45">
        <f>SUM(M20:M56)</f>
        <v>5723313.281666697</v>
      </c>
      <c r="Q57" s="62"/>
    </row>
    <row r="58" spans="2:17" ht="13.5" thickTop="1" x14ac:dyDescent="0.2"/>
    <row r="59" spans="2:17" x14ac:dyDescent="0.2">
      <c r="B59" s="7"/>
    </row>
    <row r="60" spans="2:17" x14ac:dyDescent="0.2">
      <c r="B60" s="7"/>
    </row>
    <row r="61" spans="2:17" x14ac:dyDescent="0.2">
      <c r="B61" s="7"/>
    </row>
  </sheetData>
  <mergeCells count="8">
    <mergeCell ref="B5:M5"/>
    <mergeCell ref="B6:M6"/>
    <mergeCell ref="B7:M7"/>
    <mergeCell ref="D18:G18"/>
    <mergeCell ref="I18:J18"/>
    <mergeCell ref="L18:M18"/>
    <mergeCell ref="I17:J17"/>
    <mergeCell ref="L17:M17"/>
  </mergeCells>
  <printOptions horizontalCentered="1"/>
  <pageMargins left="0.25" right="0.25" top="0.75" bottom="0.75" header="0.3" footer="0.3"/>
  <pageSetup scale="90" orientation="landscape" r:id="rId1"/>
  <headerFooter>
    <oddFooter>&amp;L&amp;8&amp;D&amp;Z&amp;F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B3:AS53"/>
  <sheetViews>
    <sheetView topLeftCell="A5" zoomScaleNormal="100" workbookViewId="0">
      <selection activeCell="A46" sqref="A46:XFD48"/>
    </sheetView>
  </sheetViews>
  <sheetFormatPr defaultColWidth="8.85546875" defaultRowHeight="12.75" x14ac:dyDescent="0.2"/>
  <cols>
    <col min="1" max="1" width="2.42578125" style="1" customWidth="1"/>
    <col min="2" max="3" width="5.28515625" style="1" customWidth="1"/>
    <col min="4" max="5" width="14.42578125" style="1" hidden="1" customWidth="1"/>
    <col min="6" max="10" width="14.42578125" style="1" customWidth="1"/>
    <col min="11" max="11" width="14.42578125" style="1" hidden="1" customWidth="1"/>
    <col min="12" max="15" width="14.42578125" style="1" customWidth="1"/>
    <col min="16" max="16" width="14.42578125" style="1" hidden="1" customWidth="1"/>
    <col min="17" max="17" width="14.42578125" style="1" customWidth="1"/>
    <col min="18" max="18" width="14.42578125" style="1" hidden="1" customWidth="1"/>
    <col min="19" max="19" width="14.42578125" style="1" customWidth="1"/>
    <col min="20" max="20" width="14.42578125" style="1" hidden="1" customWidth="1"/>
    <col min="21" max="21" width="14.42578125" style="1" customWidth="1"/>
    <col min="22" max="22" width="14.42578125" style="1" hidden="1" customWidth="1"/>
    <col min="23" max="23" width="14.42578125" style="1" customWidth="1"/>
    <col min="24" max="24" width="14.42578125" style="1" hidden="1" customWidth="1"/>
    <col min="25" max="25" width="14.42578125" style="1" customWidth="1"/>
    <col min="26" max="26" width="14.42578125" style="1" hidden="1" customWidth="1"/>
    <col min="27" max="27" width="14.42578125" style="1" customWidth="1"/>
    <col min="28" max="28" width="14.42578125" style="1" hidden="1" customWidth="1"/>
    <col min="29" max="29" width="14.42578125" style="1" customWidth="1"/>
    <col min="30" max="30" width="14.42578125" style="1" hidden="1" customWidth="1"/>
    <col min="31" max="31" width="14.42578125" style="1" customWidth="1"/>
    <col min="32" max="32" width="14.42578125" style="1" hidden="1" customWidth="1"/>
    <col min="33" max="33" width="14.42578125" style="1" customWidth="1"/>
    <col min="34" max="34" width="14.42578125" style="1" hidden="1" customWidth="1"/>
    <col min="35" max="41" width="14.42578125" style="1" customWidth="1"/>
    <col min="42" max="42" width="12.140625" style="1" customWidth="1"/>
    <col min="43" max="43" width="11.42578125" style="1" bestFit="1" customWidth="1"/>
    <col min="44" max="16384" width="8.85546875" style="1"/>
  </cols>
  <sheetData>
    <row r="3" spans="2:43" ht="15.75" x14ac:dyDescent="0.25">
      <c r="B3" s="182" t="s">
        <v>6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</row>
    <row r="4" spans="2:43" ht="15" thickBot="1" x14ac:dyDescent="0.25">
      <c r="B4" s="184" t="s">
        <v>224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</row>
    <row r="5" spans="2:43" ht="14.25" x14ac:dyDescent="0.2"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</row>
    <row r="6" spans="2:43" x14ac:dyDescent="0.2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</row>
    <row r="7" spans="2:43" x14ac:dyDescent="0.2"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</row>
    <row r="8" spans="2:43" x14ac:dyDescent="0.2">
      <c r="B8" s="41"/>
      <c r="C8" s="41"/>
      <c r="D8" s="188" t="s">
        <v>152</v>
      </c>
      <c r="E8" s="189"/>
      <c r="F8" s="188" t="s">
        <v>154</v>
      </c>
      <c r="G8" s="189"/>
      <c r="H8" s="188" t="s">
        <v>155</v>
      </c>
      <c r="I8" s="189"/>
      <c r="J8" s="188" t="s">
        <v>194</v>
      </c>
      <c r="K8" s="189"/>
      <c r="L8" s="188" t="s">
        <v>215</v>
      </c>
      <c r="M8" s="189"/>
      <c r="N8" s="188" t="s">
        <v>227</v>
      </c>
      <c r="O8" s="189"/>
      <c r="P8" s="188" t="s">
        <v>240</v>
      </c>
      <c r="Q8" s="189"/>
      <c r="R8" s="188" t="s">
        <v>241</v>
      </c>
      <c r="S8" s="189"/>
      <c r="T8" s="188" t="s">
        <v>255</v>
      </c>
      <c r="U8" s="189"/>
      <c r="V8" s="188" t="s">
        <v>256</v>
      </c>
      <c r="W8" s="189"/>
      <c r="X8" s="188" t="s">
        <v>266</v>
      </c>
      <c r="Y8" s="189"/>
      <c r="Z8" s="188" t="s">
        <v>267</v>
      </c>
      <c r="AA8" s="189"/>
      <c r="AB8" s="188" t="s">
        <v>278</v>
      </c>
      <c r="AC8" s="189"/>
      <c r="AD8" s="188" t="s">
        <v>279</v>
      </c>
      <c r="AE8" s="189"/>
      <c r="AF8" s="188" t="s">
        <v>280</v>
      </c>
      <c r="AG8" s="189"/>
      <c r="AH8" s="188" t="s">
        <v>281</v>
      </c>
      <c r="AI8" s="189"/>
      <c r="AJ8" s="188" t="s">
        <v>282</v>
      </c>
      <c r="AK8" s="189"/>
      <c r="AL8" s="41"/>
      <c r="AM8" s="41"/>
      <c r="AN8" s="41"/>
      <c r="AO8" s="41"/>
    </row>
    <row r="9" spans="2:43" x14ac:dyDescent="0.2">
      <c r="B9" s="41"/>
      <c r="C9" s="41"/>
      <c r="D9" s="190" t="s">
        <v>153</v>
      </c>
      <c r="E9" s="191"/>
      <c r="F9" s="190" t="s">
        <v>151</v>
      </c>
      <c r="G9" s="191"/>
      <c r="H9" s="190" t="s">
        <v>151</v>
      </c>
      <c r="I9" s="191"/>
      <c r="J9" s="190" t="s">
        <v>195</v>
      </c>
      <c r="K9" s="191"/>
      <c r="L9" s="190" t="s">
        <v>151</v>
      </c>
      <c r="M9" s="191"/>
      <c r="N9" s="190" t="s">
        <v>153</v>
      </c>
      <c r="O9" s="191"/>
      <c r="P9" s="190" t="s">
        <v>151</v>
      </c>
      <c r="Q9" s="191"/>
      <c r="R9" s="190" t="s">
        <v>151</v>
      </c>
      <c r="S9" s="191"/>
      <c r="T9" s="190" t="s">
        <v>151</v>
      </c>
      <c r="U9" s="191"/>
      <c r="V9" s="190" t="s">
        <v>151</v>
      </c>
      <c r="W9" s="191"/>
      <c r="X9" s="190" t="s">
        <v>151</v>
      </c>
      <c r="Y9" s="191"/>
      <c r="Z9" s="190" t="s">
        <v>151</v>
      </c>
      <c r="AA9" s="191"/>
      <c r="AB9" s="190" t="s">
        <v>151</v>
      </c>
      <c r="AC9" s="191"/>
      <c r="AD9" s="190" t="s">
        <v>151</v>
      </c>
      <c r="AE9" s="191"/>
      <c r="AF9" s="190" t="s">
        <v>151</v>
      </c>
      <c r="AG9" s="191"/>
      <c r="AH9" s="190" t="s">
        <v>151</v>
      </c>
      <c r="AI9" s="191"/>
      <c r="AJ9" s="190" t="s">
        <v>151</v>
      </c>
      <c r="AK9" s="191"/>
      <c r="AL9" s="41"/>
      <c r="AM9" s="41"/>
      <c r="AN9" s="41"/>
      <c r="AO9" s="41"/>
    </row>
    <row r="10" spans="2:43" x14ac:dyDescent="0.2">
      <c r="B10" s="41" t="s">
        <v>0</v>
      </c>
      <c r="C10" s="41" t="s">
        <v>84</v>
      </c>
      <c r="D10" s="106" t="s">
        <v>52</v>
      </c>
      <c r="E10" s="107" t="s">
        <v>117</v>
      </c>
      <c r="F10" s="106" t="s">
        <v>52</v>
      </c>
      <c r="G10" s="107" t="s">
        <v>117</v>
      </c>
      <c r="H10" s="106" t="s">
        <v>52</v>
      </c>
      <c r="I10" s="107" t="s">
        <v>117</v>
      </c>
      <c r="J10" s="106" t="s">
        <v>52</v>
      </c>
      <c r="K10" s="107" t="s">
        <v>117</v>
      </c>
      <c r="L10" s="106" t="s">
        <v>52</v>
      </c>
      <c r="M10" s="145" t="s">
        <v>212</v>
      </c>
      <c r="N10" s="106" t="s">
        <v>52</v>
      </c>
      <c r="O10" s="107" t="s">
        <v>117</v>
      </c>
      <c r="P10" s="106" t="s">
        <v>52</v>
      </c>
      <c r="Q10" s="107" t="s">
        <v>117</v>
      </c>
      <c r="R10" s="106" t="s">
        <v>52</v>
      </c>
      <c r="S10" s="107" t="s">
        <v>117</v>
      </c>
      <c r="T10" s="106" t="s">
        <v>52</v>
      </c>
      <c r="U10" s="107" t="s">
        <v>117</v>
      </c>
      <c r="V10" s="106" t="s">
        <v>52</v>
      </c>
      <c r="W10" s="107" t="s">
        <v>117</v>
      </c>
      <c r="X10" s="106" t="s">
        <v>52</v>
      </c>
      <c r="Y10" s="107" t="s">
        <v>117</v>
      </c>
      <c r="Z10" s="106" t="s">
        <v>52</v>
      </c>
      <c r="AA10" s="107" t="s">
        <v>117</v>
      </c>
      <c r="AB10" s="106" t="s">
        <v>52</v>
      </c>
      <c r="AC10" s="107" t="s">
        <v>117</v>
      </c>
      <c r="AD10" s="106" t="s">
        <v>52</v>
      </c>
      <c r="AE10" s="107" t="s">
        <v>117</v>
      </c>
      <c r="AF10" s="106" t="s">
        <v>52</v>
      </c>
      <c r="AG10" s="107" t="s">
        <v>117</v>
      </c>
      <c r="AH10" s="106" t="s">
        <v>52</v>
      </c>
      <c r="AI10" s="107" t="s">
        <v>117</v>
      </c>
      <c r="AJ10" s="106" t="s">
        <v>52</v>
      </c>
      <c r="AK10" s="107" t="s">
        <v>117</v>
      </c>
      <c r="AL10" s="192" t="s">
        <v>8</v>
      </c>
      <c r="AM10" s="183"/>
      <c r="AN10" s="183"/>
      <c r="AO10" s="41" t="s">
        <v>175</v>
      </c>
    </row>
    <row r="11" spans="2:43" x14ac:dyDescent="0.2">
      <c r="B11" s="42">
        <v>41912</v>
      </c>
      <c r="C11" s="42" t="s">
        <v>85</v>
      </c>
      <c r="D11" s="108">
        <v>1</v>
      </c>
      <c r="E11" s="109">
        <v>0</v>
      </c>
      <c r="F11" s="108">
        <v>0.75</v>
      </c>
      <c r="G11" s="109">
        <v>0.25</v>
      </c>
      <c r="H11" s="108">
        <v>0.66669999999999996</v>
      </c>
      <c r="I11" s="109">
        <v>0.33329999999999999</v>
      </c>
      <c r="J11" s="108">
        <v>1</v>
      </c>
      <c r="K11" s="109">
        <v>0</v>
      </c>
      <c r="L11" s="108">
        <v>0.33800000000000002</v>
      </c>
      <c r="M11" s="109">
        <v>0.66200000000000003</v>
      </c>
      <c r="N11" s="108">
        <v>0.28999999999999998</v>
      </c>
      <c r="O11" s="109">
        <v>0.71</v>
      </c>
      <c r="P11" s="108">
        <v>0</v>
      </c>
      <c r="Q11" s="109">
        <v>1</v>
      </c>
      <c r="R11" s="108">
        <v>0</v>
      </c>
      <c r="S11" s="109">
        <v>1</v>
      </c>
      <c r="T11" s="108">
        <v>0</v>
      </c>
      <c r="U11" s="109">
        <v>1</v>
      </c>
      <c r="V11" s="108">
        <v>0</v>
      </c>
      <c r="W11" s="109">
        <v>1</v>
      </c>
      <c r="X11" s="108">
        <v>0</v>
      </c>
      <c r="Y11" s="109">
        <v>1</v>
      </c>
      <c r="Z11" s="108">
        <v>0</v>
      </c>
      <c r="AA11" s="109">
        <v>1</v>
      </c>
      <c r="AB11" s="108">
        <v>0</v>
      </c>
      <c r="AC11" s="109">
        <v>1</v>
      </c>
      <c r="AD11" s="108">
        <v>0</v>
      </c>
      <c r="AE11" s="109">
        <v>1</v>
      </c>
      <c r="AF11" s="108">
        <v>0</v>
      </c>
      <c r="AG11" s="109">
        <v>1</v>
      </c>
      <c r="AH11" s="108">
        <v>0</v>
      </c>
      <c r="AI11" s="109">
        <v>1</v>
      </c>
      <c r="AJ11" s="108">
        <v>0.42</v>
      </c>
      <c r="AK11" s="109">
        <v>0.57999999999999996</v>
      </c>
      <c r="AL11" s="42" t="s">
        <v>52</v>
      </c>
      <c r="AM11" s="42" t="s">
        <v>117</v>
      </c>
      <c r="AN11" s="42" t="s">
        <v>212</v>
      </c>
      <c r="AO11" s="42" t="s">
        <v>8</v>
      </c>
    </row>
    <row r="12" spans="2:43" hidden="1" x14ac:dyDescent="0.2">
      <c r="B12" s="3">
        <v>2021</v>
      </c>
      <c r="C12" s="3">
        <v>2020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2"/>
      <c r="AQ12" s="62"/>
    </row>
    <row r="13" spans="2:43" hidden="1" x14ac:dyDescent="0.2">
      <c r="B13" s="3">
        <v>2022</v>
      </c>
      <c r="C13" s="3">
        <v>2021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2"/>
      <c r="AQ13" s="62"/>
    </row>
    <row r="14" spans="2:43" hidden="1" x14ac:dyDescent="0.2">
      <c r="B14" s="3">
        <v>2023</v>
      </c>
      <c r="C14" s="3">
        <v>2022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2"/>
      <c r="AQ14" s="62"/>
    </row>
    <row r="15" spans="2:43" hidden="1" x14ac:dyDescent="0.2">
      <c r="B15" s="3">
        <v>2024</v>
      </c>
      <c r="C15" s="3">
        <v>2023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2"/>
      <c r="AQ15" s="62"/>
    </row>
    <row r="16" spans="2:43" x14ac:dyDescent="0.2">
      <c r="B16" s="3">
        <v>2025</v>
      </c>
      <c r="C16" s="3">
        <v>2024</v>
      </c>
      <c r="D16" s="37">
        <f>+'Outstanding Debt'!H11+'Outstanding Debt'!I11</f>
        <v>0</v>
      </c>
      <c r="E16" s="37">
        <f>+'Outstanding Debt'!F11+'Outstanding Debt'!G11</f>
        <v>0</v>
      </c>
      <c r="F16" s="36">
        <f>+'Outstanding Debt'!Q11+'Outstanding Debt'!R11</f>
        <v>169340.625</v>
      </c>
      <c r="G16" s="36">
        <f>+'Outstanding Debt'!O11+'Outstanding Debt'!P11</f>
        <v>56446.875</v>
      </c>
      <c r="H16" s="36">
        <f>+'Outstanding Debt'!Z11+'Outstanding Debt'!AA11</f>
        <v>248512.42499999999</v>
      </c>
      <c r="I16" s="36">
        <f>+'Outstanding Debt'!X11+'Outstanding Debt'!Y11</f>
        <v>124237.575</v>
      </c>
      <c r="J16" s="36">
        <f>+'Outstanding Debt'!AI11+'Outstanding Debt'!AJ11</f>
        <v>233461.5</v>
      </c>
      <c r="K16" s="36">
        <f>+'Outstanding Debt'!AG11+'Outstanding Debt'!AH11</f>
        <v>0</v>
      </c>
      <c r="L16" s="36">
        <f>+'Outstanding Debt'!AR11+'Outstanding Debt'!AS11</f>
        <v>232793.76</v>
      </c>
      <c r="M16" s="36">
        <f>+'Outstanding Debt'!AP11+'Outstanding Debt'!AQ11</f>
        <v>477731.26</v>
      </c>
      <c r="N16" s="36">
        <f>+'Outstanding Debt'!BA11+'Outstanding Debt'!BB11</f>
        <v>286085</v>
      </c>
      <c r="O16" s="36">
        <f>+'Outstanding Debt'!AY11+'Outstanding Debt'!AZ11</f>
        <v>700415</v>
      </c>
      <c r="P16" s="36">
        <v>0</v>
      </c>
      <c r="Q16" s="36">
        <f>+'Outstanding Debt'!BH11+'Outstanding Debt'!BI11</f>
        <v>209071.3</v>
      </c>
      <c r="R16" s="36">
        <v>0</v>
      </c>
      <c r="S16" s="36">
        <f>+'Outstanding Debt'!BO11+'Outstanding Debt'!BP11</f>
        <v>95203.5</v>
      </c>
      <c r="T16" s="36">
        <v>0</v>
      </c>
      <c r="U16" s="36">
        <f>+'Outstanding Debt'!BS11+'Outstanding Debt'!BT11</f>
        <v>567952.30000000005</v>
      </c>
      <c r="V16" s="36">
        <v>0</v>
      </c>
      <c r="W16" s="36">
        <f>+'Outstanding Debt'!CD11+'Outstanding Debt'!CC11</f>
        <v>255947</v>
      </c>
      <c r="X16" s="36">
        <v>0</v>
      </c>
      <c r="Y16" s="36">
        <f>+'Outstanding Debt'!CJ11+'Outstanding Debt'!CK11</f>
        <v>668733.1</v>
      </c>
      <c r="Z16" s="36">
        <v>0</v>
      </c>
      <c r="AA16" s="36">
        <f>+'Outstanding Debt'!CQ11+'Outstanding Debt'!CR11</f>
        <v>309180.5</v>
      </c>
      <c r="AB16" s="36">
        <v>0</v>
      </c>
      <c r="AC16" s="36">
        <f>+'Outstanding Debt'!CW11</f>
        <v>383703.9</v>
      </c>
      <c r="AD16" s="36">
        <v>0</v>
      </c>
      <c r="AE16" s="36">
        <f>+'Outstanding Debt'!DD11</f>
        <v>198659</v>
      </c>
      <c r="AF16" s="36">
        <v>0</v>
      </c>
      <c r="AG16" s="36">
        <f>+'Outstanding Debt'!DK11</f>
        <v>105000</v>
      </c>
      <c r="AH16" s="36">
        <v>0</v>
      </c>
      <c r="AI16" s="36">
        <f>+'Outstanding Debt'!DR11</f>
        <v>489310</v>
      </c>
      <c r="AJ16" s="36">
        <f>+'Outstanding Debt'!DY11-'Outstanding Debt'!DZ11-'Outstanding Debt'!EA11</f>
        <v>424588.0616667</v>
      </c>
      <c r="AK16" s="36">
        <f>+'Outstanding Debt'!DZ11+'Outstanding Debt'!EA11</f>
        <v>664497.70833329996</v>
      </c>
      <c r="AL16" s="36">
        <f>+D16+F16+H16+J16+L16+N16+P16+R16+AJ16</f>
        <v>1594781.3716667001</v>
      </c>
      <c r="AM16" s="36">
        <f t="shared" ref="AM16:AM45" si="0">+E16+G16+I16+K16+O16+Q16+S16+U16+W16+Y16+AA16+AC16+AE16+AG16+AI16+AK16</f>
        <v>4828357.7583332993</v>
      </c>
      <c r="AN16" s="36">
        <f t="shared" ref="AN16:AN48" si="1">+M16</f>
        <v>477731.26</v>
      </c>
      <c r="AO16" s="36">
        <f t="shared" ref="AO16:AO42" si="2">+AL16+AM16+AN16</f>
        <v>6900870.3899999987</v>
      </c>
      <c r="AP16" s="2"/>
      <c r="AQ16" s="62"/>
    </row>
    <row r="17" spans="2:45" x14ac:dyDescent="0.2">
      <c r="B17" s="3">
        <v>2026</v>
      </c>
      <c r="C17" s="3">
        <v>2025</v>
      </c>
      <c r="D17" s="37">
        <f>+'Outstanding Debt'!H12+'Outstanding Debt'!I12</f>
        <v>0</v>
      </c>
      <c r="E17" s="37">
        <f>+'Outstanding Debt'!F12+'Outstanding Debt'!G12</f>
        <v>0</v>
      </c>
      <c r="F17" s="37">
        <f>+'Outstanding Debt'!Q12+'Outstanding Debt'!R12</f>
        <v>169021.875</v>
      </c>
      <c r="G17" s="37">
        <f>+'Outstanding Debt'!O12+'Outstanding Debt'!P12</f>
        <v>56340.625</v>
      </c>
      <c r="H17" s="37">
        <f>+'Outstanding Debt'!Z12+'Outstanding Debt'!AA12</f>
        <v>248312.41499999998</v>
      </c>
      <c r="I17" s="37">
        <f>+'Outstanding Debt'!X12+'Outstanding Debt'!Y12</f>
        <v>124137.58499999999</v>
      </c>
      <c r="J17" s="37">
        <f>+'Outstanding Debt'!AI12+'Outstanding Debt'!AJ12</f>
        <v>0</v>
      </c>
      <c r="K17" s="37">
        <f>+'Outstanding Debt'!AG12+'Outstanding Debt'!AH12</f>
        <v>0</v>
      </c>
      <c r="L17" s="37">
        <f>+'Outstanding Debt'!AR12+'Outstanding Debt'!AS12</f>
        <v>237693.76</v>
      </c>
      <c r="M17" s="37">
        <f>+'Outstanding Debt'!AP12+'Outstanding Debt'!AQ12</f>
        <v>476781.26</v>
      </c>
      <c r="N17" s="37">
        <f>+'Outstanding Debt'!BA12+'Outstanding Debt'!BB12</f>
        <v>287100</v>
      </c>
      <c r="O17" s="37">
        <f>+'Outstanding Debt'!AY12+'Outstanding Debt'!AZ12</f>
        <v>702900</v>
      </c>
      <c r="P17" s="37">
        <v>0</v>
      </c>
      <c r="Q17" s="37">
        <f>+'Outstanding Debt'!BH12+'Outstanding Debt'!BI12</f>
        <v>209927.3</v>
      </c>
      <c r="R17" s="37">
        <v>0</v>
      </c>
      <c r="S17" s="37">
        <f>+'Outstanding Debt'!BO12+'Outstanding Debt'!BP12</f>
        <v>94683.5</v>
      </c>
      <c r="T17" s="37">
        <v>0</v>
      </c>
      <c r="U17" s="37">
        <f>+'Outstanding Debt'!BS12+'Outstanding Debt'!BT12</f>
        <v>567920.30000000005</v>
      </c>
      <c r="V17" s="37">
        <v>0</v>
      </c>
      <c r="W17" s="37">
        <f>+'Outstanding Debt'!CD12+'Outstanding Debt'!CC12</f>
        <v>254587</v>
      </c>
      <c r="X17" s="37">
        <v>0</v>
      </c>
      <c r="Y17" s="37">
        <f>+'Outstanding Debt'!CJ12+'Outstanding Debt'!CK12</f>
        <v>668497.69999999995</v>
      </c>
      <c r="Z17" s="37">
        <v>0</v>
      </c>
      <c r="AA17" s="37">
        <f>+'Outstanding Debt'!CQ12+'Outstanding Debt'!CR12</f>
        <v>307167.5</v>
      </c>
      <c r="AB17" s="37">
        <v>0</v>
      </c>
      <c r="AC17" s="37">
        <f>+'Outstanding Debt'!CW12</f>
        <v>383856.4</v>
      </c>
      <c r="AD17" s="37">
        <v>0</v>
      </c>
      <c r="AE17" s="37">
        <f>+'Outstanding Debt'!DD12</f>
        <v>197003</v>
      </c>
      <c r="AF17" s="37">
        <v>0</v>
      </c>
      <c r="AG17" s="37">
        <f>+'Outstanding Debt'!DK12</f>
        <v>105000</v>
      </c>
      <c r="AH17" s="37">
        <v>0</v>
      </c>
      <c r="AI17" s="37">
        <f>+'Outstanding Debt'!DR12</f>
        <v>489250</v>
      </c>
      <c r="AJ17" s="37">
        <f>+'Outstanding Debt'!DY12-'Outstanding Debt'!DZ12-'Outstanding Debt'!EA12</f>
        <v>425875.01</v>
      </c>
      <c r="AK17" s="37">
        <f>+'Outstanding Debt'!DZ12+'Outstanding Debt'!EA12</f>
        <v>662768.75</v>
      </c>
      <c r="AL17" s="37">
        <f t="shared" ref="AL17:AL48" si="3">+D17+F17+H17+J17+L17+N17+P17+R17+AJ17</f>
        <v>1368003.06</v>
      </c>
      <c r="AM17" s="37">
        <f t="shared" si="0"/>
        <v>4824039.66</v>
      </c>
      <c r="AN17" s="37">
        <f t="shared" si="1"/>
        <v>476781.26</v>
      </c>
      <c r="AO17" s="37">
        <f t="shared" si="2"/>
        <v>6668823.9800000004</v>
      </c>
      <c r="AP17" s="2"/>
      <c r="AQ17" s="62"/>
    </row>
    <row r="18" spans="2:45" x14ac:dyDescent="0.2">
      <c r="B18" s="3">
        <v>2027</v>
      </c>
      <c r="C18" s="3">
        <v>2026</v>
      </c>
      <c r="D18" s="37">
        <f>+'Outstanding Debt'!H13+'Outstanding Debt'!I13</f>
        <v>0</v>
      </c>
      <c r="E18" s="37">
        <f>+'Outstanding Debt'!F13+'Outstanding Debt'!G13</f>
        <v>0</v>
      </c>
      <c r="F18" s="37">
        <f>+'Outstanding Debt'!Q13+'Outstanding Debt'!R13</f>
        <v>168571.875</v>
      </c>
      <c r="G18" s="37">
        <f>+'Outstanding Debt'!O13+'Outstanding Debt'!P13</f>
        <v>56190.625</v>
      </c>
      <c r="H18" s="37">
        <f>+'Outstanding Debt'!Z13+'Outstanding Debt'!AA13</f>
        <v>250479.19</v>
      </c>
      <c r="I18" s="37">
        <f>+'Outstanding Debt'!X13+'Outstanding Debt'!Y13</f>
        <v>125220.81</v>
      </c>
      <c r="J18" s="37">
        <f>+'Outstanding Debt'!AI13+'Outstanding Debt'!AJ13</f>
        <v>0</v>
      </c>
      <c r="K18" s="37">
        <f>+'Outstanding Debt'!AG13+'Outstanding Debt'!AH13</f>
        <v>0</v>
      </c>
      <c r="L18" s="37">
        <f>+'Outstanding Debt'!AR13+'Outstanding Debt'!AS13</f>
        <v>232293.76000000001</v>
      </c>
      <c r="M18" s="37">
        <f>+'Outstanding Debt'!AP13+'Outstanding Debt'!AQ13</f>
        <v>475531.26</v>
      </c>
      <c r="N18" s="37">
        <f>+'Outstanding Debt'!BA13+'Outstanding Debt'!BB13</f>
        <v>287462.5</v>
      </c>
      <c r="O18" s="37">
        <f>+'Outstanding Debt'!AY13+'Outstanding Debt'!AZ13</f>
        <v>703787.5</v>
      </c>
      <c r="P18" s="37">
        <v>0</v>
      </c>
      <c r="Q18" s="37">
        <f>+'Outstanding Debt'!BH13+'Outstanding Debt'!BI13</f>
        <v>209767.3</v>
      </c>
      <c r="R18" s="37">
        <v>0</v>
      </c>
      <c r="S18" s="37">
        <f>+'Outstanding Debt'!BO13+'Outstanding Debt'!BP13</f>
        <v>94163.5</v>
      </c>
      <c r="T18" s="37">
        <v>0</v>
      </c>
      <c r="U18" s="37">
        <f>+'Outstanding Debt'!BS13+'Outstanding Debt'!BT13</f>
        <v>567864.30000000005</v>
      </c>
      <c r="V18" s="37">
        <v>0</v>
      </c>
      <c r="W18" s="37">
        <f>+'Outstanding Debt'!CD13+'Outstanding Debt'!CC13</f>
        <v>253227</v>
      </c>
      <c r="X18" s="37">
        <v>0</v>
      </c>
      <c r="Y18" s="37">
        <f>+'Outstanding Debt'!CJ13+'Outstanding Debt'!CK13</f>
        <v>668435.1</v>
      </c>
      <c r="Z18" s="37">
        <v>0</v>
      </c>
      <c r="AA18" s="37">
        <f>+'Outstanding Debt'!CQ13+'Outstanding Debt'!CR13</f>
        <v>310253.5</v>
      </c>
      <c r="AB18" s="37">
        <v>0</v>
      </c>
      <c r="AC18" s="37">
        <f>+'Outstanding Debt'!CW13</f>
        <v>384146.6</v>
      </c>
      <c r="AD18" s="37">
        <v>0</v>
      </c>
      <c r="AE18" s="37">
        <f>+'Outstanding Debt'!DD13</f>
        <v>195515</v>
      </c>
      <c r="AF18" s="37">
        <v>0</v>
      </c>
      <c r="AG18" s="37">
        <f>+'Outstanding Debt'!DK13</f>
        <v>105000</v>
      </c>
      <c r="AH18" s="37">
        <v>0</v>
      </c>
      <c r="AI18" s="37">
        <f>+'Outstanding Debt'!DR13</f>
        <v>489378</v>
      </c>
      <c r="AJ18" s="37">
        <f>+'Outstanding Debt'!DY13-'Outstanding Debt'!DZ13-'Outstanding Debt'!EA13</f>
        <v>428175.01</v>
      </c>
      <c r="AK18" s="37">
        <f>+'Outstanding Debt'!DZ13+'Outstanding Debt'!EA13</f>
        <v>663068.75</v>
      </c>
      <c r="AL18" s="37">
        <f t="shared" si="3"/>
        <v>1366982.335</v>
      </c>
      <c r="AM18" s="37">
        <f t="shared" si="0"/>
        <v>4826017.9850000003</v>
      </c>
      <c r="AN18" s="37">
        <f t="shared" si="1"/>
        <v>475531.26</v>
      </c>
      <c r="AO18" s="37">
        <f t="shared" si="2"/>
        <v>6668531.5800000001</v>
      </c>
      <c r="AP18" s="2"/>
      <c r="AQ18" s="62"/>
    </row>
    <row r="19" spans="2:45" x14ac:dyDescent="0.2">
      <c r="B19" s="3">
        <v>2028</v>
      </c>
      <c r="C19" s="3">
        <v>2027</v>
      </c>
      <c r="D19" s="37">
        <f>+'Outstanding Debt'!H14+'Outstanding Debt'!I14</f>
        <v>0</v>
      </c>
      <c r="E19" s="37">
        <f>+'Outstanding Debt'!F14+'Outstanding Debt'!G14</f>
        <v>0</v>
      </c>
      <c r="F19" s="37">
        <f>+'Outstanding Debt'!Q14+'Outstanding Debt'!R14</f>
        <v>167681.25</v>
      </c>
      <c r="G19" s="37">
        <f>+'Outstanding Debt'!O14+'Outstanding Debt'!P14</f>
        <v>55893.75</v>
      </c>
      <c r="H19" s="37">
        <f>+'Outstanding Debt'!Z14+'Outstanding Debt'!AA14</f>
        <v>248212.41</v>
      </c>
      <c r="I19" s="37">
        <f>+'Outstanding Debt'!X14+'Outstanding Debt'!Y14</f>
        <v>124087.59</v>
      </c>
      <c r="J19" s="37">
        <f>+'Outstanding Debt'!AI14+'Outstanding Debt'!AJ14</f>
        <v>0</v>
      </c>
      <c r="K19" s="37">
        <f>+'Outstanding Debt'!AG14+'Outstanding Debt'!AH14</f>
        <v>0</v>
      </c>
      <c r="L19" s="37">
        <f>+'Outstanding Debt'!AR14+'Outstanding Debt'!AS14</f>
        <v>231893.76000000001</v>
      </c>
      <c r="M19" s="37">
        <f>+'Outstanding Debt'!AP14+'Outstanding Debt'!AQ14</f>
        <v>473981.26</v>
      </c>
      <c r="N19" s="37">
        <f>+'Outstanding Debt'!BA14+'Outstanding Debt'!BB14</f>
        <v>53722.5</v>
      </c>
      <c r="O19" s="37">
        <f>+'Outstanding Debt'!AY14+'Outstanding Debt'!AZ14</f>
        <v>131527.5</v>
      </c>
      <c r="P19" s="37">
        <v>0</v>
      </c>
      <c r="Q19" s="37">
        <f>+'Outstanding Debt'!BH14+'Outstanding Debt'!BI14</f>
        <v>209599.3</v>
      </c>
      <c r="R19" s="37">
        <v>0</v>
      </c>
      <c r="S19" s="37">
        <f>+'Outstanding Debt'!BO14+'Outstanding Debt'!BP14</f>
        <v>93643.5</v>
      </c>
      <c r="T19" s="37">
        <v>0</v>
      </c>
      <c r="U19" s="37">
        <f>+'Outstanding Debt'!BS14+'Outstanding Debt'!BT14</f>
        <v>567784.30000000005</v>
      </c>
      <c r="V19" s="37">
        <v>0</v>
      </c>
      <c r="W19" s="37">
        <f>+'Outstanding Debt'!CD14+'Outstanding Debt'!CC14</f>
        <v>251867</v>
      </c>
      <c r="X19" s="37">
        <v>0</v>
      </c>
      <c r="Y19" s="37">
        <f>+'Outstanding Debt'!CJ14+'Outstanding Debt'!CK14</f>
        <v>668328.1</v>
      </c>
      <c r="Z19" s="37">
        <v>0</v>
      </c>
      <c r="AA19" s="37">
        <f>+'Outstanding Debt'!CQ14+'Outstanding Debt'!CR14</f>
        <v>308281.5</v>
      </c>
      <c r="AB19" s="37">
        <v>0</v>
      </c>
      <c r="AC19" s="37">
        <f>+'Outstanding Debt'!CW14</f>
        <v>383465.2</v>
      </c>
      <c r="AD19" s="37">
        <v>0</v>
      </c>
      <c r="AE19" s="37">
        <f>+'Outstanding Debt'!DD14</f>
        <v>194099</v>
      </c>
      <c r="AF19" s="37">
        <v>0</v>
      </c>
      <c r="AG19" s="37">
        <f>+'Outstanding Debt'!DK14</f>
        <v>105000</v>
      </c>
      <c r="AH19" s="37">
        <v>0</v>
      </c>
      <c r="AI19" s="37">
        <f>+'Outstanding Debt'!DR14</f>
        <v>489533</v>
      </c>
      <c r="AJ19" s="37">
        <f>+'Outstanding Debt'!DY14-'Outstanding Debt'!DZ14-'Outstanding Debt'!EA14</f>
        <v>424775.01</v>
      </c>
      <c r="AK19" s="37">
        <f>+'Outstanding Debt'!DZ14+'Outstanding Debt'!EA14</f>
        <v>662318.75</v>
      </c>
      <c r="AL19" s="37">
        <f t="shared" si="3"/>
        <v>1126284.9300000002</v>
      </c>
      <c r="AM19" s="37">
        <f t="shared" si="0"/>
        <v>4245428.49</v>
      </c>
      <c r="AN19" s="37">
        <f t="shared" si="1"/>
        <v>473981.26</v>
      </c>
      <c r="AO19" s="37">
        <f t="shared" si="2"/>
        <v>5845694.6799999997</v>
      </c>
      <c r="AP19" s="2"/>
      <c r="AQ19" s="62"/>
    </row>
    <row r="20" spans="2:45" x14ac:dyDescent="0.2">
      <c r="B20" s="3">
        <v>2029</v>
      </c>
      <c r="C20" s="3">
        <v>2028</v>
      </c>
      <c r="D20" s="37">
        <f>+'Outstanding Debt'!H15+'Outstanding Debt'!I15</f>
        <v>0</v>
      </c>
      <c r="E20" s="37">
        <f>+'Outstanding Debt'!F15+'Outstanding Debt'!G15</f>
        <v>0</v>
      </c>
      <c r="F20" s="37">
        <f>+'Outstanding Debt'!Q15+'Outstanding Debt'!R15</f>
        <v>170400</v>
      </c>
      <c r="G20" s="37">
        <f>+'Outstanding Debt'!O15+'Outstanding Debt'!P15</f>
        <v>56800</v>
      </c>
      <c r="H20" s="37">
        <f>+'Outstanding Debt'!Z15+'Outstanding Debt'!AA15</f>
        <v>249179.125</v>
      </c>
      <c r="I20" s="37">
        <f>+'Outstanding Debt'!X15+'Outstanding Debt'!Y15</f>
        <v>124570.875</v>
      </c>
      <c r="J20" s="37">
        <f>+'Outstanding Debt'!AI15+'Outstanding Debt'!AJ15</f>
        <v>0</v>
      </c>
      <c r="K20" s="37">
        <f>+'Outstanding Debt'!AG15+'Outstanding Debt'!AH15</f>
        <v>0</v>
      </c>
      <c r="L20" s="37">
        <f>+'Outstanding Debt'!AR15+'Outstanding Debt'!AS15</f>
        <v>236343.76</v>
      </c>
      <c r="M20" s="37">
        <f>+'Outstanding Debt'!AP15+'Outstanding Debt'!AQ15</f>
        <v>477131.26</v>
      </c>
      <c r="N20" s="37">
        <f>+'Outstanding Debt'!BA15+'Outstanding Debt'!BB15</f>
        <v>54302.5</v>
      </c>
      <c r="O20" s="37">
        <f>+'Outstanding Debt'!AY15+'Outstanding Debt'!AZ15</f>
        <v>132947.5</v>
      </c>
      <c r="P20" s="37">
        <v>0</v>
      </c>
      <c r="Q20" s="37">
        <f>+'Outstanding Debt'!BH15+'Outstanding Debt'!BI15</f>
        <v>209423.3</v>
      </c>
      <c r="R20" s="37">
        <v>0</v>
      </c>
      <c r="S20" s="37">
        <f>+'Outstanding Debt'!BO15+'Outstanding Debt'!BP15</f>
        <v>93123.5</v>
      </c>
      <c r="T20" s="37">
        <v>0</v>
      </c>
      <c r="U20" s="37">
        <f>+'Outstanding Debt'!BS15+'Outstanding Debt'!BT15</f>
        <v>567680.30000000005</v>
      </c>
      <c r="V20" s="37">
        <v>0</v>
      </c>
      <c r="W20" s="37">
        <f>+'Outstanding Debt'!CD15+'Outstanding Debt'!CC15</f>
        <v>255507</v>
      </c>
      <c r="X20" s="37">
        <v>0</v>
      </c>
      <c r="Y20" s="37">
        <f>+'Outstanding Debt'!CJ15+'Outstanding Debt'!CK15</f>
        <v>669139.30000000005</v>
      </c>
      <c r="Z20" s="37">
        <v>0</v>
      </c>
      <c r="AA20" s="37">
        <f>+'Outstanding Debt'!CQ15+'Outstanding Debt'!CR15</f>
        <v>311292.5</v>
      </c>
      <c r="AB20" s="37">
        <v>0</v>
      </c>
      <c r="AC20" s="37">
        <f>+'Outstanding Debt'!CW15</f>
        <v>383736.4</v>
      </c>
      <c r="AD20" s="37">
        <v>0</v>
      </c>
      <c r="AE20" s="37">
        <f>+'Outstanding Debt'!DD15</f>
        <v>197683</v>
      </c>
      <c r="AF20" s="37">
        <v>0</v>
      </c>
      <c r="AG20" s="37">
        <f>+'Outstanding Debt'!DK15</f>
        <v>105000</v>
      </c>
      <c r="AH20" s="37">
        <v>0</v>
      </c>
      <c r="AI20" s="37">
        <f>+'Outstanding Debt'!DR15</f>
        <v>489603</v>
      </c>
      <c r="AJ20" s="37">
        <f>+'Outstanding Debt'!DY15-'Outstanding Debt'!DZ15-'Outstanding Debt'!EA15</f>
        <v>426025.01</v>
      </c>
      <c r="AK20" s="37">
        <f>+'Outstanding Debt'!DZ15+'Outstanding Debt'!EA15</f>
        <v>665518.75</v>
      </c>
      <c r="AL20" s="37">
        <f t="shared" si="3"/>
        <v>1136250.395</v>
      </c>
      <c r="AM20" s="37">
        <f t="shared" si="0"/>
        <v>4262025.4250000007</v>
      </c>
      <c r="AN20" s="37">
        <f t="shared" si="1"/>
        <v>477131.26</v>
      </c>
      <c r="AO20" s="37">
        <f t="shared" si="2"/>
        <v>5875407.0800000001</v>
      </c>
      <c r="AP20" s="2"/>
      <c r="AQ20" s="62"/>
    </row>
    <row r="21" spans="2:45" x14ac:dyDescent="0.2">
      <c r="B21" s="3">
        <v>2030</v>
      </c>
      <c r="C21" s="3">
        <v>2029</v>
      </c>
      <c r="D21" s="37">
        <f>+'Outstanding Debt'!H16+'Outstanding Debt'!I16</f>
        <v>0</v>
      </c>
      <c r="E21" s="37">
        <f>+'Outstanding Debt'!F16+'Outstanding Debt'!G16</f>
        <v>0</v>
      </c>
      <c r="F21" s="37">
        <f>+'Outstanding Debt'!Q16+'Outstanding Debt'!R16</f>
        <v>168750</v>
      </c>
      <c r="G21" s="37">
        <f>+'Outstanding Debt'!O16+'Outstanding Debt'!P16</f>
        <v>56250</v>
      </c>
      <c r="H21" s="37">
        <f>+'Outstanding Debt'!Z16+'Outstanding Debt'!AA16</f>
        <v>249945.83</v>
      </c>
      <c r="I21" s="37">
        <f>+'Outstanding Debt'!X16+'Outstanding Debt'!Y16</f>
        <v>124954.17</v>
      </c>
      <c r="J21" s="37">
        <f>+'Outstanding Debt'!AI16+'Outstanding Debt'!AJ16</f>
        <v>0</v>
      </c>
      <c r="K21" s="37">
        <f>+'Outstanding Debt'!AG16+'Outstanding Debt'!AH16</f>
        <v>0</v>
      </c>
      <c r="L21" s="37">
        <f>+'Outstanding Debt'!AR16+'Outstanding Debt'!AS16</f>
        <v>235493.76000000001</v>
      </c>
      <c r="M21" s="37">
        <f>+'Outstanding Debt'!AP16+'Outstanding Debt'!AQ16</f>
        <v>474831.26</v>
      </c>
      <c r="N21" s="37">
        <f>+'Outstanding Debt'!BA16+'Outstanding Debt'!BB16</f>
        <v>53287.5</v>
      </c>
      <c r="O21" s="37">
        <f>+'Outstanding Debt'!AY16+'Outstanding Debt'!AZ16</f>
        <v>130462.5</v>
      </c>
      <c r="P21" s="37">
        <v>0</v>
      </c>
      <c r="Q21" s="37">
        <f>+'Outstanding Debt'!BH16+'Outstanding Debt'!BI16</f>
        <v>209239.3</v>
      </c>
      <c r="R21" s="37">
        <v>0</v>
      </c>
      <c r="S21" s="37">
        <f>+'Outstanding Debt'!BO16+'Outstanding Debt'!BP16</f>
        <v>92603.5</v>
      </c>
      <c r="T21" s="37">
        <v>0</v>
      </c>
      <c r="U21" s="37">
        <f>+'Outstanding Debt'!BS16+'Outstanding Debt'!BT16</f>
        <v>567552.30000000005</v>
      </c>
      <c r="V21" s="37">
        <v>0</v>
      </c>
      <c r="W21" s="37">
        <f>+'Outstanding Debt'!CD16+'Outstanding Debt'!CC16</f>
        <v>254107</v>
      </c>
      <c r="X21" s="37">
        <v>0</v>
      </c>
      <c r="Y21" s="37">
        <f>+'Outstanding Debt'!CJ16+'Outstanding Debt'!CK16</f>
        <v>668553.4</v>
      </c>
      <c r="Z21" s="37">
        <v>0</v>
      </c>
      <c r="AA21" s="37">
        <f>+'Outstanding Debt'!CQ16+'Outstanding Debt'!CR16</f>
        <v>309087.5</v>
      </c>
      <c r="AB21" s="37">
        <v>0</v>
      </c>
      <c r="AC21" s="37">
        <f>+'Outstanding Debt'!CW16</f>
        <v>383896.4</v>
      </c>
      <c r="AD21" s="37">
        <v>0</v>
      </c>
      <c r="AE21" s="37">
        <f>+'Outstanding Debt'!DD16</f>
        <v>196170.5</v>
      </c>
      <c r="AF21" s="37">
        <v>0</v>
      </c>
      <c r="AG21" s="37">
        <f>+'Outstanding Debt'!DK16</f>
        <v>105000</v>
      </c>
      <c r="AH21" s="37">
        <v>0</v>
      </c>
      <c r="AI21" s="37">
        <f>+'Outstanding Debt'!DR16</f>
        <v>489529</v>
      </c>
      <c r="AJ21" s="37">
        <f>+'Outstanding Debt'!DY16-'Outstanding Debt'!DZ16-'Outstanding Debt'!EA16</f>
        <v>427925.01</v>
      </c>
      <c r="AK21" s="37">
        <f>+'Outstanding Debt'!DZ16+'Outstanding Debt'!EA16</f>
        <v>664918.75</v>
      </c>
      <c r="AL21" s="37">
        <f t="shared" si="3"/>
        <v>1135402.1000000001</v>
      </c>
      <c r="AM21" s="37">
        <f t="shared" si="0"/>
        <v>4252324.32</v>
      </c>
      <c r="AN21" s="37">
        <f t="shared" si="1"/>
        <v>474831.26</v>
      </c>
      <c r="AO21" s="37">
        <f t="shared" si="2"/>
        <v>5862557.6799999997</v>
      </c>
      <c r="AP21" s="2"/>
      <c r="AQ21" s="62"/>
    </row>
    <row r="22" spans="2:45" x14ac:dyDescent="0.2">
      <c r="B22" s="3">
        <v>2031</v>
      </c>
      <c r="C22" s="3">
        <v>2030</v>
      </c>
      <c r="D22" s="37">
        <f>+'Outstanding Debt'!H17+'Outstanding Debt'!I17</f>
        <v>0</v>
      </c>
      <c r="E22" s="37">
        <f>+'Outstanding Debt'!F17+'Outstanding Debt'!G17</f>
        <v>0</v>
      </c>
      <c r="F22" s="37">
        <f>+'Outstanding Debt'!Q17+'Outstanding Debt'!R17</f>
        <v>166950</v>
      </c>
      <c r="G22" s="37">
        <f>+'Outstanding Debt'!O17+'Outstanding Debt'!P17</f>
        <v>55650</v>
      </c>
      <c r="H22" s="37">
        <f>+'Outstanding Debt'!Z17+'Outstanding Debt'!AA17</f>
        <v>250512.52499999999</v>
      </c>
      <c r="I22" s="37">
        <f>+'Outstanding Debt'!X17+'Outstanding Debt'!Y17</f>
        <v>125237.47500000001</v>
      </c>
      <c r="J22" s="37">
        <f>+'Outstanding Debt'!AI17+'Outstanding Debt'!AJ17</f>
        <v>0</v>
      </c>
      <c r="K22" s="37">
        <f>+'Outstanding Debt'!AG17+'Outstanding Debt'!AH17</f>
        <v>0</v>
      </c>
      <c r="L22" s="37">
        <f>+'Outstanding Debt'!AR17+'Outstanding Debt'!AS17</f>
        <v>101493.76000000001</v>
      </c>
      <c r="M22" s="37">
        <f>+'Outstanding Debt'!AP17+'Outstanding Debt'!AQ17</f>
        <v>476431.26</v>
      </c>
      <c r="N22" s="37">
        <f>+'Outstanding Debt'!BA17+'Outstanding Debt'!BB17</f>
        <v>0</v>
      </c>
      <c r="O22" s="37">
        <f>+'Outstanding Debt'!AY17+'Outstanding Debt'!AZ17</f>
        <v>0</v>
      </c>
      <c r="P22" s="37">
        <v>0</v>
      </c>
      <c r="Q22" s="37">
        <f>+'Outstanding Debt'!BH17+'Outstanding Debt'!BI17</f>
        <v>210047.3</v>
      </c>
      <c r="R22" s="37">
        <v>0</v>
      </c>
      <c r="S22" s="37">
        <f>+'Outstanding Debt'!BO17+'Outstanding Debt'!BP17</f>
        <v>92083.5</v>
      </c>
      <c r="T22" s="37">
        <v>0</v>
      </c>
      <c r="U22" s="37">
        <f>+'Outstanding Debt'!BS17+'Outstanding Debt'!BT17</f>
        <v>567400.30000000005</v>
      </c>
      <c r="V22" s="37">
        <v>0</v>
      </c>
      <c r="W22" s="37">
        <f>+'Outstanding Debt'!CD17+'Outstanding Debt'!CC17</f>
        <v>252707</v>
      </c>
      <c r="X22" s="37">
        <v>0</v>
      </c>
      <c r="Y22" s="37">
        <f>+'Outstanding Debt'!CJ17+'Outstanding Debt'!CK17</f>
        <v>668765.9</v>
      </c>
      <c r="Z22" s="37">
        <v>0</v>
      </c>
      <c r="AA22" s="37">
        <f>+'Outstanding Debt'!CQ17+'Outstanding Debt'!CR17</f>
        <v>311812.5</v>
      </c>
      <c r="AB22" s="37">
        <v>0</v>
      </c>
      <c r="AC22" s="37">
        <f>+'Outstanding Debt'!CW17</f>
        <v>383968</v>
      </c>
      <c r="AD22" s="37">
        <v>0</v>
      </c>
      <c r="AE22" s="37">
        <f>+'Outstanding Debt'!DD17</f>
        <v>194633</v>
      </c>
      <c r="AF22" s="37">
        <v>0</v>
      </c>
      <c r="AG22" s="37">
        <f>+'Outstanding Debt'!DK17</f>
        <v>105000</v>
      </c>
      <c r="AH22" s="37">
        <v>0</v>
      </c>
      <c r="AI22" s="37">
        <f>+'Outstanding Debt'!DR17</f>
        <v>489309</v>
      </c>
      <c r="AJ22" s="37">
        <f>+'Outstanding Debt'!DY17-'Outstanding Debt'!DZ17-'Outstanding Debt'!EA17</f>
        <v>424225.01</v>
      </c>
      <c r="AK22" s="37">
        <f>+'Outstanding Debt'!DZ17+'Outstanding Debt'!EA17</f>
        <v>663418.75</v>
      </c>
      <c r="AL22" s="37">
        <f t="shared" si="3"/>
        <v>943181.29500000004</v>
      </c>
      <c r="AM22" s="37">
        <f t="shared" si="0"/>
        <v>4120032.7250000001</v>
      </c>
      <c r="AN22" s="37">
        <f t="shared" si="1"/>
        <v>476431.26</v>
      </c>
      <c r="AO22" s="37">
        <f t="shared" si="2"/>
        <v>5539645.2800000003</v>
      </c>
      <c r="AP22" s="2"/>
      <c r="AQ22" s="62"/>
      <c r="AS22" s="65"/>
    </row>
    <row r="23" spans="2:45" x14ac:dyDescent="0.2">
      <c r="B23" s="3">
        <v>2032</v>
      </c>
      <c r="C23" s="3">
        <v>2031</v>
      </c>
      <c r="D23" s="37">
        <f>+'Outstanding Debt'!H18+'Outstanding Debt'!I18</f>
        <v>0</v>
      </c>
      <c r="E23" s="37">
        <f>+'Outstanding Debt'!F18+'Outstanding Debt'!G18</f>
        <v>0</v>
      </c>
      <c r="F23" s="37">
        <f>+'Outstanding Debt'!Q18+'Outstanding Debt'!R18</f>
        <v>168750</v>
      </c>
      <c r="G23" s="37">
        <f>+'Outstanding Debt'!O18+'Outstanding Debt'!P18</f>
        <v>56250</v>
      </c>
      <c r="H23" s="37">
        <f>+'Outstanding Debt'!Z18+'Outstanding Debt'!AA18</f>
        <v>250879.21</v>
      </c>
      <c r="I23" s="37">
        <f>+'Outstanding Debt'!X18+'Outstanding Debt'!Y18</f>
        <v>125420.79000000001</v>
      </c>
      <c r="J23" s="37">
        <f>+'Outstanding Debt'!AI18+'Outstanding Debt'!AJ18</f>
        <v>0</v>
      </c>
      <c r="K23" s="37">
        <f>+'Outstanding Debt'!AG18+'Outstanding Debt'!AH18</f>
        <v>0</v>
      </c>
      <c r="L23" s="37">
        <f>+'Outstanding Debt'!AR18+'Outstanding Debt'!AS18</f>
        <v>105093.76000000001</v>
      </c>
      <c r="M23" s="37">
        <f>+'Outstanding Debt'!AP18+'Outstanding Debt'!AQ18</f>
        <v>477831.26</v>
      </c>
      <c r="N23" s="37">
        <f>+'Outstanding Debt'!BA18+'Outstanding Debt'!BB18</f>
        <v>0</v>
      </c>
      <c r="O23" s="37">
        <f>+'Outstanding Debt'!AY18+'Outstanding Debt'!AZ18</f>
        <v>0</v>
      </c>
      <c r="P23" s="37">
        <v>0</v>
      </c>
      <c r="Q23" s="37">
        <f>+'Outstanding Debt'!BH18+'Outstanding Debt'!BI18</f>
        <v>209839.3</v>
      </c>
      <c r="R23" s="37">
        <v>0</v>
      </c>
      <c r="S23" s="37">
        <f>+'Outstanding Debt'!BO18+'Outstanding Debt'!BP18</f>
        <v>96563.5</v>
      </c>
      <c r="T23" s="37">
        <v>0</v>
      </c>
      <c r="U23" s="37">
        <f>+'Outstanding Debt'!BS18+'Outstanding Debt'!BT18</f>
        <v>567224.30000000005</v>
      </c>
      <c r="V23" s="37">
        <v>0</v>
      </c>
      <c r="W23" s="37">
        <f>+'Outstanding Debt'!CD18+'Outstanding Debt'!CC18</f>
        <v>256307</v>
      </c>
      <c r="X23" s="37">
        <v>0</v>
      </c>
      <c r="Y23" s="37">
        <f>+'Outstanding Debt'!CJ18+'Outstanding Debt'!CK18</f>
        <v>668877.1</v>
      </c>
      <c r="Z23" s="37">
        <v>0</v>
      </c>
      <c r="AA23" s="37">
        <f>+'Outstanding Debt'!CQ18+'Outstanding Debt'!CR18</f>
        <v>309454.5</v>
      </c>
      <c r="AB23" s="37">
        <v>0</v>
      </c>
      <c r="AC23" s="37">
        <f>+'Outstanding Debt'!CW18</f>
        <v>383925.6</v>
      </c>
      <c r="AD23" s="37">
        <v>0</v>
      </c>
      <c r="AE23" s="37">
        <f>+'Outstanding Debt'!DD18</f>
        <v>198070.5</v>
      </c>
      <c r="AF23" s="37">
        <v>0</v>
      </c>
      <c r="AG23" s="37">
        <f>+'Outstanding Debt'!DK18</f>
        <v>105000</v>
      </c>
      <c r="AH23" s="37">
        <v>0</v>
      </c>
      <c r="AI23" s="37">
        <f>+'Outstanding Debt'!DR18</f>
        <v>493971.5</v>
      </c>
      <c r="AJ23" s="37">
        <f>+'Outstanding Debt'!DY18-'Outstanding Debt'!DZ18-'Outstanding Debt'!EA18</f>
        <v>426725.01</v>
      </c>
      <c r="AK23" s="37">
        <f>+'Outstanding Debt'!DZ18+'Outstanding Debt'!EA18</f>
        <v>663918.75</v>
      </c>
      <c r="AL23" s="37">
        <f t="shared" si="3"/>
        <v>951447.98</v>
      </c>
      <c r="AM23" s="37">
        <f t="shared" si="0"/>
        <v>4134822.8400000003</v>
      </c>
      <c r="AN23" s="37">
        <f t="shared" si="1"/>
        <v>477831.26</v>
      </c>
      <c r="AO23" s="37">
        <f t="shared" si="2"/>
        <v>5564102.0800000001</v>
      </c>
      <c r="AP23" s="2"/>
      <c r="AQ23" s="62"/>
    </row>
    <row r="24" spans="2:45" x14ac:dyDescent="0.2">
      <c r="B24" s="3">
        <v>2033</v>
      </c>
      <c r="C24" s="3">
        <v>2032</v>
      </c>
      <c r="D24" s="37">
        <f>+'Outstanding Debt'!H19+'Outstanding Debt'!I19</f>
        <v>0</v>
      </c>
      <c r="E24" s="37">
        <f>+'Outstanding Debt'!F19+'Outstanding Debt'!G19</f>
        <v>0</v>
      </c>
      <c r="F24" s="37">
        <f>+'Outstanding Debt'!Q19+'Outstanding Debt'!R19</f>
        <v>170250</v>
      </c>
      <c r="G24" s="37">
        <f>+'Outstanding Debt'!O19+'Outstanding Debt'!P19</f>
        <v>56750</v>
      </c>
      <c r="H24" s="37">
        <f>+'Outstanding Debt'!Z19+'Outstanding Debt'!AA19</f>
        <v>247712.38500000001</v>
      </c>
      <c r="I24" s="37">
        <f>+'Outstanding Debt'!X19+'Outstanding Debt'!Y19</f>
        <v>123837.61500000001</v>
      </c>
      <c r="J24" s="37">
        <f>+'Outstanding Debt'!AI19+'Outstanding Debt'!AJ19</f>
        <v>0</v>
      </c>
      <c r="K24" s="37">
        <f>+'Outstanding Debt'!AG19+'Outstanding Debt'!AH19</f>
        <v>0</v>
      </c>
      <c r="L24" s="37">
        <f>+'Outstanding Debt'!AR19+'Outstanding Debt'!AS19</f>
        <v>103593.76</v>
      </c>
      <c r="M24" s="37">
        <f>+'Outstanding Debt'!AP19+'Outstanding Debt'!AQ19</f>
        <v>474031.26</v>
      </c>
      <c r="N24" s="37">
        <f>+'Outstanding Debt'!BA19+'Outstanding Debt'!BB19</f>
        <v>0</v>
      </c>
      <c r="O24" s="37">
        <f>+'Outstanding Debt'!AY19+'Outstanding Debt'!AZ19</f>
        <v>0</v>
      </c>
      <c r="P24" s="37">
        <v>0</v>
      </c>
      <c r="Q24" s="37">
        <f>+'Outstanding Debt'!BH19+'Outstanding Debt'!BI19</f>
        <v>209623.3</v>
      </c>
      <c r="R24" s="37">
        <v>0</v>
      </c>
      <c r="S24" s="37">
        <f>+'Outstanding Debt'!BO19+'Outstanding Debt'!BP19</f>
        <v>96003.5</v>
      </c>
      <c r="T24" s="37">
        <v>0</v>
      </c>
      <c r="U24" s="37">
        <f>+'Outstanding Debt'!BS19+'Outstanding Debt'!BT19</f>
        <v>568024.30000000005</v>
      </c>
      <c r="V24" s="37">
        <v>0</v>
      </c>
      <c r="W24" s="37">
        <f>+'Outstanding Debt'!CD19+'Outstanding Debt'!CC19</f>
        <v>254867</v>
      </c>
      <c r="X24" s="37">
        <v>0</v>
      </c>
      <c r="Y24" s="37">
        <f>+'Outstanding Debt'!CJ19+'Outstanding Debt'!CK19</f>
        <v>668532.30000000005</v>
      </c>
      <c r="Z24" s="37">
        <v>0</v>
      </c>
      <c r="AA24" s="37">
        <f>+'Outstanding Debt'!CQ19+'Outstanding Debt'!CR19</f>
        <v>311916.5</v>
      </c>
      <c r="AB24" s="37">
        <v>0</v>
      </c>
      <c r="AC24" s="37">
        <f>+'Outstanding Debt'!CW19</f>
        <v>383717.2</v>
      </c>
      <c r="AD24" s="37">
        <v>0</v>
      </c>
      <c r="AE24" s="37">
        <f>+'Outstanding Debt'!DD19</f>
        <v>196354.5</v>
      </c>
      <c r="AF24" s="37">
        <v>0</v>
      </c>
      <c r="AG24" s="37">
        <f>+'Outstanding Debt'!DK19</f>
        <v>105000</v>
      </c>
      <c r="AH24" s="37">
        <v>0</v>
      </c>
      <c r="AI24" s="37">
        <f>+'Outstanding Debt'!DR19</f>
        <v>493301.5</v>
      </c>
      <c r="AJ24" s="37">
        <f>+'Outstanding Debt'!DY19-'Outstanding Debt'!DZ19-'Outstanding Debt'!EA19</f>
        <v>423725.01</v>
      </c>
      <c r="AK24" s="37">
        <f>+'Outstanding Debt'!DZ19+'Outstanding Debt'!EA19</f>
        <v>663668.75</v>
      </c>
      <c r="AL24" s="37">
        <f t="shared" si="3"/>
        <v>945281.15500000003</v>
      </c>
      <c r="AM24" s="37">
        <f t="shared" si="0"/>
        <v>4131596.4650000003</v>
      </c>
      <c r="AN24" s="37">
        <f t="shared" si="1"/>
        <v>474031.26</v>
      </c>
      <c r="AO24" s="37">
        <f t="shared" si="2"/>
        <v>5550908.8799999999</v>
      </c>
      <c r="AP24" s="2"/>
      <c r="AQ24" s="62"/>
    </row>
    <row r="25" spans="2:45" x14ac:dyDescent="0.2">
      <c r="B25" s="3">
        <v>2034</v>
      </c>
      <c r="C25" s="3">
        <v>2033</v>
      </c>
      <c r="D25" s="37">
        <f>+'Outstanding Debt'!H20+'Outstanding Debt'!I20</f>
        <v>0</v>
      </c>
      <c r="E25" s="37">
        <f>+'Outstanding Debt'!F20+'Outstanding Debt'!G20</f>
        <v>0</v>
      </c>
      <c r="F25" s="37">
        <f>+'Outstanding Debt'!Q20+'Outstanding Debt'!R20</f>
        <v>167700</v>
      </c>
      <c r="G25" s="37">
        <f>+'Outstanding Debt'!O20+'Outstanding Debt'!P20</f>
        <v>55900</v>
      </c>
      <c r="H25" s="37">
        <f>+'Outstanding Debt'!Z20+'Outstanding Debt'!AA20</f>
        <v>247779.05499999999</v>
      </c>
      <c r="I25" s="37">
        <f>+'Outstanding Debt'!X20+'Outstanding Debt'!Y20</f>
        <v>123870.94500000001</v>
      </c>
      <c r="J25" s="37">
        <f>+'Outstanding Debt'!AI20+'Outstanding Debt'!AJ20</f>
        <v>0</v>
      </c>
      <c r="K25" s="37">
        <f>+'Outstanding Debt'!AG20+'Outstanding Debt'!AH20</f>
        <v>0</v>
      </c>
      <c r="L25" s="37">
        <f>+'Outstanding Debt'!AR20+'Outstanding Debt'!AS20</f>
        <v>102093.75999999999</v>
      </c>
      <c r="M25" s="37">
        <f>+'Outstanding Debt'!AP20+'Outstanding Debt'!AQ20</f>
        <v>475131.26</v>
      </c>
      <c r="N25" s="37">
        <f>+'Outstanding Debt'!BA20+'Outstanding Debt'!BB20</f>
        <v>0</v>
      </c>
      <c r="O25" s="37">
        <f>+'Outstanding Debt'!AY20+'Outstanding Debt'!AZ20</f>
        <v>0</v>
      </c>
      <c r="P25" s="37">
        <v>0</v>
      </c>
      <c r="Q25" s="37">
        <f>+'Outstanding Debt'!BH20+'Outstanding Debt'!BI20</f>
        <v>209399.3</v>
      </c>
      <c r="R25" s="37">
        <v>0</v>
      </c>
      <c r="S25" s="37">
        <f>+'Outstanding Debt'!BO20+'Outstanding Debt'!BP20</f>
        <v>95443.5</v>
      </c>
      <c r="T25" s="37">
        <v>0</v>
      </c>
      <c r="U25" s="37">
        <f>+'Outstanding Debt'!BS20+'Outstanding Debt'!BT20</f>
        <v>567792.30000000005</v>
      </c>
      <c r="V25" s="37">
        <v>0</v>
      </c>
      <c r="W25" s="37">
        <f>+'Outstanding Debt'!CD20+'Outstanding Debt'!CC20</f>
        <v>253373</v>
      </c>
      <c r="X25" s="37">
        <v>0</v>
      </c>
      <c r="Y25" s="37">
        <f>+'Outstanding Debt'!CJ20+'Outstanding Debt'!CK20</f>
        <v>669000.1</v>
      </c>
      <c r="Z25" s="37">
        <v>0</v>
      </c>
      <c r="AA25" s="37">
        <f>+'Outstanding Debt'!CQ20+'Outstanding Debt'!CR20</f>
        <v>309252.5</v>
      </c>
      <c r="AB25" s="37">
        <v>0</v>
      </c>
      <c r="AC25" s="37">
        <f>+'Outstanding Debt'!CW20</f>
        <v>383467.6</v>
      </c>
      <c r="AD25" s="37">
        <v>0</v>
      </c>
      <c r="AE25" s="37">
        <f>+'Outstanding Debt'!DD20</f>
        <v>194664.5</v>
      </c>
      <c r="AF25" s="37">
        <v>0</v>
      </c>
      <c r="AG25" s="37">
        <f>+'Outstanding Debt'!DK20</f>
        <v>105000</v>
      </c>
      <c r="AH25" s="37">
        <v>0</v>
      </c>
      <c r="AI25" s="37">
        <f>+'Outstanding Debt'!DR20</f>
        <v>492605.5</v>
      </c>
      <c r="AJ25" s="37">
        <f>+'Outstanding Debt'!DY20-'Outstanding Debt'!DZ20-'Outstanding Debt'!EA20</f>
        <v>425475.01</v>
      </c>
      <c r="AK25" s="37">
        <f>+'Outstanding Debt'!DZ20+'Outstanding Debt'!EA20</f>
        <v>662668.75</v>
      </c>
      <c r="AL25" s="37">
        <f t="shared" si="3"/>
        <v>943047.82499999995</v>
      </c>
      <c r="AM25" s="37">
        <f t="shared" si="0"/>
        <v>4122437.9950000001</v>
      </c>
      <c r="AN25" s="37">
        <f t="shared" si="1"/>
        <v>475131.26</v>
      </c>
      <c r="AO25" s="37">
        <f t="shared" si="2"/>
        <v>5540617.0800000001</v>
      </c>
      <c r="AP25" s="2"/>
      <c r="AQ25" s="62"/>
    </row>
    <row r="26" spans="2:45" x14ac:dyDescent="0.2">
      <c r="B26" s="3">
        <v>2035</v>
      </c>
      <c r="C26" s="3">
        <v>2034</v>
      </c>
      <c r="D26" s="37">
        <f>+'Outstanding Debt'!H21+'Outstanding Debt'!I21</f>
        <v>0</v>
      </c>
      <c r="E26" s="37">
        <f>+'Outstanding Debt'!F21+'Outstanding Debt'!G21</f>
        <v>0</v>
      </c>
      <c r="F26" s="37">
        <f>+'Outstanding Debt'!Q21+'Outstanding Debt'!R21</f>
        <v>0</v>
      </c>
      <c r="G26" s="37">
        <f>+'Outstanding Debt'!O21+'Outstanding Debt'!P21</f>
        <v>0</v>
      </c>
      <c r="H26" s="37">
        <f>+'Outstanding Debt'!Z21+'Outstanding Debt'!AA21</f>
        <v>247645.715</v>
      </c>
      <c r="I26" s="37">
        <f>+'Outstanding Debt'!X21+'Outstanding Debt'!Y21</f>
        <v>123804.285</v>
      </c>
      <c r="J26" s="37">
        <f>+'Outstanding Debt'!AI21+'Outstanding Debt'!AJ21</f>
        <v>0</v>
      </c>
      <c r="K26" s="37">
        <f>+'Outstanding Debt'!AG21+'Outstanding Debt'!AH21</f>
        <v>0</v>
      </c>
      <c r="L26" s="37">
        <f>+'Outstanding Debt'!AR21+'Outstanding Debt'!AS21</f>
        <v>105500</v>
      </c>
      <c r="M26" s="37">
        <f>+'Outstanding Debt'!AP21+'Outstanding Debt'!AQ21</f>
        <v>475462.5</v>
      </c>
      <c r="N26" s="37">
        <f>+'Outstanding Debt'!BA21+'Outstanding Debt'!BB21</f>
        <v>0</v>
      </c>
      <c r="O26" s="37">
        <f>+'Outstanding Debt'!AY21+'Outstanding Debt'!AZ21</f>
        <v>0</v>
      </c>
      <c r="P26" s="37">
        <v>0</v>
      </c>
      <c r="Q26" s="37">
        <f>+'Outstanding Debt'!BH21+'Outstanding Debt'!BI21</f>
        <v>209920.9</v>
      </c>
      <c r="R26" s="37">
        <v>0</v>
      </c>
      <c r="S26" s="37">
        <f>+'Outstanding Debt'!BO21+'Outstanding Debt'!BP21</f>
        <v>94736.5</v>
      </c>
      <c r="T26" s="37">
        <v>0</v>
      </c>
      <c r="U26" s="37">
        <f>+'Outstanding Debt'!BS21+'Outstanding Debt'!BT21</f>
        <v>567763</v>
      </c>
      <c r="V26" s="37">
        <v>0</v>
      </c>
      <c r="W26" s="37">
        <f>+'Outstanding Debt'!CD21+'Outstanding Debt'!CC21</f>
        <v>251501</v>
      </c>
      <c r="X26" s="37">
        <v>0</v>
      </c>
      <c r="Y26" s="37">
        <f>+'Outstanding Debt'!CJ21+'Outstanding Debt'!CK21</f>
        <v>668212.9</v>
      </c>
      <c r="Z26" s="37">
        <v>0</v>
      </c>
      <c r="AA26" s="37">
        <f>+'Outstanding Debt'!CQ21+'Outstanding Debt'!CR21</f>
        <v>311052</v>
      </c>
      <c r="AB26" s="37">
        <v>0</v>
      </c>
      <c r="AC26" s="37">
        <f>+'Outstanding Debt'!CW21</f>
        <v>383943.6</v>
      </c>
      <c r="AD26" s="37">
        <v>0</v>
      </c>
      <c r="AE26" s="37">
        <f>+'Outstanding Debt'!DD21</f>
        <v>197818.5</v>
      </c>
      <c r="AF26" s="37">
        <v>0</v>
      </c>
      <c r="AG26" s="37">
        <f>+'Outstanding Debt'!DK21</f>
        <v>105000</v>
      </c>
      <c r="AH26" s="37">
        <v>0</v>
      </c>
      <c r="AI26" s="37">
        <f>+'Outstanding Debt'!DR21</f>
        <v>491528</v>
      </c>
      <c r="AJ26" s="37">
        <f>+'Outstanding Debt'!DY21-'Outstanding Debt'!DZ21-'Outstanding Debt'!EA21</f>
        <v>426725.01</v>
      </c>
      <c r="AK26" s="37">
        <f>+'Outstanding Debt'!DZ21+'Outstanding Debt'!EA21</f>
        <v>665918.75</v>
      </c>
      <c r="AL26" s="37">
        <f t="shared" si="3"/>
        <v>779870.72499999998</v>
      </c>
      <c r="AM26" s="37">
        <f t="shared" si="0"/>
        <v>4071199.4350000001</v>
      </c>
      <c r="AN26" s="37">
        <f t="shared" si="1"/>
        <v>475462.5</v>
      </c>
      <c r="AO26" s="37">
        <f t="shared" si="2"/>
        <v>5326532.66</v>
      </c>
      <c r="AP26" s="2"/>
      <c r="AQ26" s="62"/>
    </row>
    <row r="27" spans="2:45" x14ac:dyDescent="0.2">
      <c r="B27" s="3">
        <v>2036</v>
      </c>
      <c r="C27" s="3">
        <v>2035</v>
      </c>
      <c r="D27" s="37">
        <f>+'Outstanding Debt'!H22+'Outstanding Debt'!I22</f>
        <v>0</v>
      </c>
      <c r="E27" s="37">
        <f>+'Outstanding Debt'!F22+'Outstanding Debt'!G22</f>
        <v>0</v>
      </c>
      <c r="F27" s="37">
        <f>+'Outstanding Debt'!Q22+'Outstanding Debt'!R22</f>
        <v>0</v>
      </c>
      <c r="G27" s="37">
        <f>+'Outstanding Debt'!O22+'Outstanding Debt'!P22</f>
        <v>0</v>
      </c>
      <c r="H27" s="37">
        <f>+'Outstanding Debt'!Z22+'Outstanding Debt'!AA22</f>
        <v>250645.86499999996</v>
      </c>
      <c r="I27" s="37">
        <f>+'Outstanding Debt'!X22+'Outstanding Debt'!Y22</f>
        <v>125304.13499999999</v>
      </c>
      <c r="J27" s="37">
        <f>+'Outstanding Debt'!AI22+'Outstanding Debt'!AJ22</f>
        <v>0</v>
      </c>
      <c r="K27" s="37">
        <f>+'Outstanding Debt'!AG22+'Outstanding Debt'!AH22</f>
        <v>0</v>
      </c>
      <c r="L27" s="37">
        <f>+'Outstanding Debt'!AR22+'Outstanding Debt'!AS22</f>
        <v>103700</v>
      </c>
      <c r="M27" s="37">
        <f>+'Outstanding Debt'!AP22+'Outstanding Debt'!AQ22</f>
        <v>0</v>
      </c>
      <c r="N27" s="37">
        <f>+'Outstanding Debt'!BA22+'Outstanding Debt'!BB22</f>
        <v>0</v>
      </c>
      <c r="O27" s="37">
        <f>+'Outstanding Debt'!AY22+'Outstanding Debt'!AZ22</f>
        <v>0</v>
      </c>
      <c r="P27" s="37">
        <v>0</v>
      </c>
      <c r="Q27" s="37">
        <f>+'Outstanding Debt'!BH22+'Outstanding Debt'!BI22</f>
        <v>209095.7</v>
      </c>
      <c r="R27" s="37">
        <v>0</v>
      </c>
      <c r="S27" s="37">
        <f>+'Outstanding Debt'!BO22+'Outstanding Debt'!BP22</f>
        <v>93882.5</v>
      </c>
      <c r="T27" s="37">
        <v>0</v>
      </c>
      <c r="U27" s="37">
        <f>+'Outstanding Debt'!BS22+'Outstanding Debt'!BT22</f>
        <v>567954.30000000005</v>
      </c>
      <c r="V27" s="37">
        <v>0</v>
      </c>
      <c r="W27" s="37">
        <f>+'Outstanding Debt'!CD22+'Outstanding Debt'!CC22</f>
        <v>254305</v>
      </c>
      <c r="X27" s="37">
        <v>0</v>
      </c>
      <c r="Y27" s="37">
        <f>+'Outstanding Debt'!CJ22+'Outstanding Debt'!CK22</f>
        <v>668299.9</v>
      </c>
      <c r="Z27" s="37">
        <v>0</v>
      </c>
      <c r="AA27" s="37">
        <f>+'Outstanding Debt'!CQ22+'Outstanding Debt'!CR22</f>
        <v>307290</v>
      </c>
      <c r="AB27" s="37">
        <v>0</v>
      </c>
      <c r="AC27" s="37">
        <f>+'Outstanding Debt'!CW22</f>
        <v>383908.6</v>
      </c>
      <c r="AD27" s="37">
        <v>0</v>
      </c>
      <c r="AE27" s="37">
        <f>+'Outstanding Debt'!DD22</f>
        <v>195550.5</v>
      </c>
      <c r="AF27" s="37">
        <v>0</v>
      </c>
      <c r="AG27" s="37">
        <f>+'Outstanding Debt'!DK22</f>
        <v>105000</v>
      </c>
      <c r="AH27" s="37">
        <v>0</v>
      </c>
      <c r="AI27" s="37">
        <f>+'Outstanding Debt'!DR22</f>
        <v>489763</v>
      </c>
      <c r="AJ27" s="37">
        <f>+'Outstanding Debt'!DY22-'Outstanding Debt'!DZ22-'Outstanding Debt'!EA22</f>
        <v>427475.01</v>
      </c>
      <c r="AK27" s="37">
        <f>+'Outstanding Debt'!DZ22+'Outstanding Debt'!EA22</f>
        <v>663168.75</v>
      </c>
      <c r="AL27" s="37">
        <f t="shared" si="3"/>
        <v>781820.875</v>
      </c>
      <c r="AM27" s="37">
        <f t="shared" si="0"/>
        <v>4063522.3850000002</v>
      </c>
      <c r="AN27" s="37">
        <f t="shared" si="1"/>
        <v>0</v>
      </c>
      <c r="AO27" s="37">
        <f t="shared" si="2"/>
        <v>4845343.26</v>
      </c>
      <c r="AP27" s="2"/>
      <c r="AQ27" s="62"/>
    </row>
    <row r="28" spans="2:45" x14ac:dyDescent="0.2">
      <c r="B28" s="3">
        <v>2037</v>
      </c>
      <c r="C28" s="3">
        <v>2036</v>
      </c>
      <c r="D28" s="37">
        <f>+'Outstanding Debt'!H23+'Outstanding Debt'!I23</f>
        <v>0</v>
      </c>
      <c r="E28" s="37">
        <f>+'Outstanding Debt'!F23+'Outstanding Debt'!G23</f>
        <v>0</v>
      </c>
      <c r="F28" s="37">
        <f>+'Outstanding Debt'!Q23+'Outstanding Debt'!R23</f>
        <v>0</v>
      </c>
      <c r="G28" s="37">
        <f>+'Outstanding Debt'!O23+'Outstanding Debt'!P23</f>
        <v>0</v>
      </c>
      <c r="H28" s="37">
        <f>+'Outstanding Debt'!Z23+'Outstanding Debt'!AA23</f>
        <v>0</v>
      </c>
      <c r="I28" s="37">
        <f>+'Outstanding Debt'!X23+'Outstanding Debt'!Y23</f>
        <v>0</v>
      </c>
      <c r="J28" s="37">
        <f>+'Outstanding Debt'!AI23+'Outstanding Debt'!AJ23</f>
        <v>0</v>
      </c>
      <c r="K28" s="37">
        <f>+'Outstanding Debt'!AG23+'Outstanding Debt'!AH23</f>
        <v>0</v>
      </c>
      <c r="L28" s="37">
        <f>+'Outstanding Debt'!AR23+'Outstanding Debt'!AS23</f>
        <v>101700</v>
      </c>
      <c r="M28" s="37">
        <f>+'Outstanding Debt'!AP23+'Outstanding Debt'!AQ23</f>
        <v>0</v>
      </c>
      <c r="N28" s="37">
        <f>+'Outstanding Debt'!BA23+'Outstanding Debt'!BB23</f>
        <v>0</v>
      </c>
      <c r="O28" s="37">
        <f>+'Outstanding Debt'!AY23+'Outstanding Debt'!AZ23</f>
        <v>0</v>
      </c>
      <c r="P28" s="37">
        <v>0</v>
      </c>
      <c r="Q28" s="37">
        <f>+'Outstanding Debt'!BH23+'Outstanding Debt'!BI23</f>
        <v>210023.3</v>
      </c>
      <c r="R28" s="37">
        <v>0</v>
      </c>
      <c r="S28" s="37">
        <f>+'Outstanding Debt'!BO23+'Outstanding Debt'!BP23</f>
        <v>92923.5</v>
      </c>
      <c r="T28" s="37">
        <v>0</v>
      </c>
      <c r="U28" s="37">
        <f>+'Outstanding Debt'!BS23+'Outstanding Debt'!BT23</f>
        <v>567463.1</v>
      </c>
      <c r="V28" s="37">
        <v>0</v>
      </c>
      <c r="W28" s="37">
        <f>+'Outstanding Debt'!CD23+'Outstanding Debt'!CC23</f>
        <v>251770.5</v>
      </c>
      <c r="X28" s="37">
        <v>0</v>
      </c>
      <c r="Y28" s="37">
        <f>+'Outstanding Debt'!CJ23+'Outstanding Debt'!CK23</f>
        <v>669103.9</v>
      </c>
      <c r="Z28" s="37">
        <v>0</v>
      </c>
      <c r="AA28" s="37">
        <f>+'Outstanding Debt'!CQ23+'Outstanding Debt'!CR23</f>
        <v>308015</v>
      </c>
      <c r="AB28" s="37">
        <v>0</v>
      </c>
      <c r="AC28" s="37">
        <f>+'Outstanding Debt'!CW23</f>
        <v>384319.6</v>
      </c>
      <c r="AD28" s="37">
        <v>0</v>
      </c>
      <c r="AE28" s="37">
        <f>+'Outstanding Debt'!DD23</f>
        <v>197945</v>
      </c>
      <c r="AF28" s="37">
        <v>0</v>
      </c>
      <c r="AG28" s="37">
        <f>+'Outstanding Debt'!DK23</f>
        <v>105000</v>
      </c>
      <c r="AH28" s="37">
        <v>0</v>
      </c>
      <c r="AI28" s="37">
        <f>+'Outstanding Debt'!DR23</f>
        <v>492292.5</v>
      </c>
      <c r="AJ28" s="37">
        <f>+'Outstanding Debt'!DY23-'Outstanding Debt'!DZ23-'Outstanding Debt'!EA23</f>
        <v>422725.01</v>
      </c>
      <c r="AK28" s="37">
        <f>+'Outstanding Debt'!DZ23+'Outstanding Debt'!EA23</f>
        <v>664668.75</v>
      </c>
      <c r="AL28" s="37">
        <f t="shared" si="3"/>
        <v>524425.01</v>
      </c>
      <c r="AM28" s="37">
        <f t="shared" si="0"/>
        <v>3943525.15</v>
      </c>
      <c r="AN28" s="37">
        <f t="shared" si="1"/>
        <v>0</v>
      </c>
      <c r="AO28" s="37">
        <f t="shared" si="2"/>
        <v>4467950.16</v>
      </c>
      <c r="AP28" s="2"/>
      <c r="AQ28" s="62"/>
    </row>
    <row r="29" spans="2:45" x14ac:dyDescent="0.2">
      <c r="B29" s="3">
        <v>2038</v>
      </c>
      <c r="C29" s="3">
        <v>2037</v>
      </c>
      <c r="D29" s="37">
        <f>+'Outstanding Debt'!H24+'Outstanding Debt'!I24</f>
        <v>0</v>
      </c>
      <c r="E29" s="37">
        <f>+'Outstanding Debt'!F24+'Outstanding Debt'!G24</f>
        <v>0</v>
      </c>
      <c r="F29" s="37">
        <f>+'Outstanding Debt'!Q24+'Outstanding Debt'!R24</f>
        <v>0</v>
      </c>
      <c r="G29" s="37">
        <f>+'Outstanding Debt'!O24+'Outstanding Debt'!P24</f>
        <v>0</v>
      </c>
      <c r="H29" s="37">
        <f>+'Outstanding Debt'!Z24+'Outstanding Debt'!AA24</f>
        <v>0</v>
      </c>
      <c r="I29" s="37">
        <f>+'Outstanding Debt'!X24+'Outstanding Debt'!Y24</f>
        <v>0</v>
      </c>
      <c r="J29" s="37">
        <f>+'Outstanding Debt'!AI24+'Outstanding Debt'!AJ24</f>
        <v>0</v>
      </c>
      <c r="K29" s="37">
        <f>+'Outstanding Debt'!AG24+'Outstanding Debt'!AH24</f>
        <v>0</v>
      </c>
      <c r="L29" s="37">
        <f>+'Outstanding Debt'!AR24+'Outstanding Debt'!AS24</f>
        <v>104700</v>
      </c>
      <c r="M29" s="37">
        <f>+'Outstanding Debt'!AP24+'Outstanding Debt'!AQ24</f>
        <v>0</v>
      </c>
      <c r="N29" s="37">
        <f>+'Outstanding Debt'!BA24+'Outstanding Debt'!BB24</f>
        <v>0</v>
      </c>
      <c r="O29" s="37">
        <f>+'Outstanding Debt'!AY24+'Outstanding Debt'!AZ24</f>
        <v>0</v>
      </c>
      <c r="P29" s="37">
        <v>0</v>
      </c>
      <c r="Q29" s="37">
        <f>+'Outstanding Debt'!BH24+'Outstanding Debt'!BI24</f>
        <v>209703.3</v>
      </c>
      <c r="R29" s="37">
        <v>0</v>
      </c>
      <c r="S29" s="37">
        <f>+'Outstanding Debt'!BO24+'Outstanding Debt'!BP24</f>
        <v>91873.5</v>
      </c>
      <c r="T29" s="37">
        <v>0</v>
      </c>
      <c r="U29" s="37">
        <f>+'Outstanding Debt'!BS24+'Outstanding Debt'!BT24</f>
        <v>567274.4</v>
      </c>
      <c r="V29" s="37">
        <v>0</v>
      </c>
      <c r="W29" s="37">
        <f>+'Outstanding Debt'!CD24+'Outstanding Debt'!CC24</f>
        <v>253958.5</v>
      </c>
      <c r="X29" s="37">
        <v>0</v>
      </c>
      <c r="Y29" s="37">
        <f>+'Outstanding Debt'!CJ24+'Outstanding Debt'!CK24</f>
        <v>669003.1</v>
      </c>
      <c r="Z29" s="37">
        <v>0</v>
      </c>
      <c r="AA29" s="37">
        <f>+'Outstanding Debt'!CQ24+'Outstanding Debt'!CR24</f>
        <v>308315.5</v>
      </c>
      <c r="AB29" s="37">
        <v>0</v>
      </c>
      <c r="AC29" s="37">
        <f>+'Outstanding Debt'!CW24</f>
        <v>384220</v>
      </c>
      <c r="AD29" s="37">
        <v>0</v>
      </c>
      <c r="AE29" s="37">
        <f>+'Outstanding Debt'!DD24</f>
        <v>194935</v>
      </c>
      <c r="AF29" s="37">
        <v>0</v>
      </c>
      <c r="AG29" s="37">
        <f>+'Outstanding Debt'!DK24</f>
        <v>105000</v>
      </c>
      <c r="AH29" s="37">
        <v>0</v>
      </c>
      <c r="AI29" s="37">
        <f>+'Outstanding Debt'!DR24</f>
        <v>489081.5</v>
      </c>
      <c r="AJ29" s="37">
        <f>+'Outstanding Debt'!DY24-'Outstanding Debt'!DZ24-'Outstanding Debt'!EA24</f>
        <v>422725.01</v>
      </c>
      <c r="AK29" s="37">
        <f>+'Outstanding Debt'!DZ24+'Outstanding Debt'!EA24</f>
        <v>665168.75</v>
      </c>
      <c r="AL29" s="37">
        <f t="shared" si="3"/>
        <v>527425.01</v>
      </c>
      <c r="AM29" s="37">
        <f t="shared" si="0"/>
        <v>3938533.55</v>
      </c>
      <c r="AN29" s="37">
        <f t="shared" si="1"/>
        <v>0</v>
      </c>
      <c r="AO29" s="37">
        <f t="shared" si="2"/>
        <v>4465958.5599999996</v>
      </c>
      <c r="AP29" s="2"/>
      <c r="AQ29" s="62"/>
    </row>
    <row r="30" spans="2:45" x14ac:dyDescent="0.2">
      <c r="B30" s="3">
        <v>2039</v>
      </c>
      <c r="C30" s="3">
        <v>2038</v>
      </c>
      <c r="D30" s="37">
        <f>+'Outstanding Debt'!H25+'Outstanding Debt'!I25</f>
        <v>0</v>
      </c>
      <c r="E30" s="37">
        <f>+'Outstanding Debt'!F25+'Outstanding Debt'!G25</f>
        <v>0</v>
      </c>
      <c r="F30" s="37">
        <f>+'Outstanding Debt'!Q25+'Outstanding Debt'!R25</f>
        <v>0</v>
      </c>
      <c r="G30" s="37">
        <f>+'Outstanding Debt'!O25+'Outstanding Debt'!P25</f>
        <v>0</v>
      </c>
      <c r="H30" s="37">
        <f>+'Outstanding Debt'!Z25+'Outstanding Debt'!AA25</f>
        <v>0</v>
      </c>
      <c r="I30" s="37">
        <f>+'Outstanding Debt'!X25+'Outstanding Debt'!Y25</f>
        <v>0</v>
      </c>
      <c r="J30" s="37">
        <f>+'Outstanding Debt'!AI25+'Outstanding Debt'!AJ25</f>
        <v>0</v>
      </c>
      <c r="K30" s="37">
        <f>+'Outstanding Debt'!AG25+'Outstanding Debt'!AH25</f>
        <v>0</v>
      </c>
      <c r="L30" s="37">
        <f>+'Outstanding Debt'!AR25+'Outstanding Debt'!AS25</f>
        <v>102575</v>
      </c>
      <c r="M30" s="37">
        <f>+'Outstanding Debt'!AP25+'Outstanding Debt'!AQ25</f>
        <v>0</v>
      </c>
      <c r="N30" s="37">
        <f>+'Outstanding Debt'!BA25+'Outstanding Debt'!BB25</f>
        <v>0</v>
      </c>
      <c r="O30" s="37">
        <f>+'Outstanding Debt'!AY25+'Outstanding Debt'!AZ25</f>
        <v>0</v>
      </c>
      <c r="P30" s="37">
        <v>0</v>
      </c>
      <c r="Q30" s="37">
        <f>+'Outstanding Debt'!BH25+'Outstanding Debt'!BI25</f>
        <v>209159.9</v>
      </c>
      <c r="R30" s="37">
        <v>0</v>
      </c>
      <c r="S30" s="37">
        <f>+'Outstanding Debt'!BO25+'Outstanding Debt'!BP25</f>
        <v>95739.5</v>
      </c>
      <c r="T30" s="37">
        <v>0</v>
      </c>
      <c r="U30" s="37">
        <f>+'Outstanding Debt'!BS25+'Outstanding Debt'!BT25</f>
        <v>567527.80000000005</v>
      </c>
      <c r="V30" s="37">
        <v>0</v>
      </c>
      <c r="W30" s="37">
        <f>+'Outstanding Debt'!CD25+'Outstanding Debt'!CC25</f>
        <v>255861.5</v>
      </c>
      <c r="X30" s="37">
        <v>0</v>
      </c>
      <c r="Y30" s="37">
        <f>+'Outstanding Debt'!CJ25+'Outstanding Debt'!CK25</f>
        <v>669096.9</v>
      </c>
      <c r="Z30" s="37">
        <v>0</v>
      </c>
      <c r="AA30" s="37">
        <f>+'Outstanding Debt'!CQ25+'Outstanding Debt'!CR25</f>
        <v>308235.5</v>
      </c>
      <c r="AB30" s="37">
        <v>0</v>
      </c>
      <c r="AC30" s="37">
        <f>+'Outstanding Debt'!CW25</f>
        <v>383705.8</v>
      </c>
      <c r="AD30" s="37">
        <v>0</v>
      </c>
      <c r="AE30" s="37">
        <f>+'Outstanding Debt'!DD25</f>
        <v>196701</v>
      </c>
      <c r="AF30" s="37">
        <v>0</v>
      </c>
      <c r="AG30" s="37">
        <f>+'Outstanding Debt'!DK25</f>
        <v>105000</v>
      </c>
      <c r="AH30" s="37">
        <v>0</v>
      </c>
      <c r="AI30" s="37">
        <f>+'Outstanding Debt'!DR25</f>
        <v>490366.5</v>
      </c>
      <c r="AJ30" s="37">
        <f>+'Outstanding Debt'!DY25-'Outstanding Debt'!DZ25-'Outstanding Debt'!EA25</f>
        <v>427225.01</v>
      </c>
      <c r="AK30" s="37">
        <f>+'Outstanding Debt'!DZ25+'Outstanding Debt'!EA25</f>
        <v>664668.75</v>
      </c>
      <c r="AL30" s="37">
        <f t="shared" si="3"/>
        <v>529800.01</v>
      </c>
      <c r="AM30" s="37">
        <f t="shared" si="0"/>
        <v>3946063.15</v>
      </c>
      <c r="AN30" s="37">
        <f t="shared" si="1"/>
        <v>0</v>
      </c>
      <c r="AO30" s="37">
        <f t="shared" si="2"/>
        <v>4475863.16</v>
      </c>
      <c r="AP30" s="2"/>
      <c r="AQ30" s="62"/>
    </row>
    <row r="31" spans="2:45" x14ac:dyDescent="0.2">
      <c r="B31" s="3">
        <v>2040</v>
      </c>
      <c r="C31" s="3">
        <v>2039</v>
      </c>
      <c r="D31" s="37">
        <f>+'Outstanding Debt'!H26+'Outstanding Debt'!I26</f>
        <v>0</v>
      </c>
      <c r="E31" s="37">
        <f>+'Outstanding Debt'!F26+'Outstanding Debt'!G26</f>
        <v>0</v>
      </c>
      <c r="F31" s="37">
        <f>+'Outstanding Debt'!Q26+'Outstanding Debt'!R26</f>
        <v>0</v>
      </c>
      <c r="G31" s="37">
        <f>+'Outstanding Debt'!O26+'Outstanding Debt'!P26</f>
        <v>0</v>
      </c>
      <c r="H31" s="37">
        <f>+'Outstanding Debt'!Z26+'Outstanding Debt'!AA26</f>
        <v>0</v>
      </c>
      <c r="I31" s="37">
        <f>+'Outstanding Debt'!X26+'Outstanding Debt'!Y26</f>
        <v>0</v>
      </c>
      <c r="J31" s="37">
        <f>+'Outstanding Debt'!AI26+'Outstanding Debt'!AJ26</f>
        <v>0</v>
      </c>
      <c r="K31" s="37">
        <f>+'Outstanding Debt'!AG26+'Outstanding Debt'!AH26</f>
        <v>0</v>
      </c>
      <c r="L31" s="37">
        <f>+'Outstanding Debt'!AR26+'Outstanding Debt'!AS26</f>
        <v>105450</v>
      </c>
      <c r="M31" s="37">
        <f>+'Outstanding Debt'!AP26+'Outstanding Debt'!AQ26</f>
        <v>0</v>
      </c>
      <c r="N31" s="37">
        <f>+'Outstanding Debt'!BA26+'Outstanding Debt'!BB26</f>
        <v>0</v>
      </c>
      <c r="O31" s="37">
        <f>+'Outstanding Debt'!AY26+'Outstanding Debt'!AZ26</f>
        <v>0</v>
      </c>
      <c r="P31" s="37">
        <v>0</v>
      </c>
      <c r="Q31" s="37">
        <f>+'Outstanding Debt'!BH26+'Outstanding Debt'!BI26</f>
        <v>209421.1</v>
      </c>
      <c r="R31" s="37">
        <v>0</v>
      </c>
      <c r="S31" s="37">
        <f>+'Outstanding Debt'!BO26+'Outstanding Debt'!BP26</f>
        <v>94449.5</v>
      </c>
      <c r="T31" s="37">
        <v>0</v>
      </c>
      <c r="U31" s="37">
        <f>+'Outstanding Debt'!BS26+'Outstanding Debt'!BT26</f>
        <v>567236.6</v>
      </c>
      <c r="V31" s="37">
        <v>0</v>
      </c>
      <c r="W31" s="37">
        <f>+'Outstanding Debt'!CD26+'Outstanding Debt'!CC26</f>
        <v>252488</v>
      </c>
      <c r="X31" s="37">
        <v>0</v>
      </c>
      <c r="Y31" s="37">
        <f>+'Outstanding Debt'!CJ26+'Outstanding Debt'!CK26</f>
        <v>668557.6</v>
      </c>
      <c r="Z31" s="37">
        <v>0</v>
      </c>
      <c r="AA31" s="37">
        <f>+'Outstanding Debt'!CQ26+'Outstanding Debt'!CR26</f>
        <v>307864.5</v>
      </c>
      <c r="AB31" s="37">
        <v>0</v>
      </c>
      <c r="AC31" s="37">
        <f>+'Outstanding Debt'!CW26</f>
        <v>383793.8</v>
      </c>
      <c r="AD31" s="37">
        <v>0</v>
      </c>
      <c r="AE31" s="37">
        <f>+'Outstanding Debt'!DD26</f>
        <v>198163</v>
      </c>
      <c r="AF31" s="37">
        <v>0</v>
      </c>
      <c r="AG31" s="37">
        <f>+'Outstanding Debt'!DK26</f>
        <v>105000</v>
      </c>
      <c r="AH31" s="37">
        <v>0</v>
      </c>
      <c r="AI31" s="37">
        <f>+'Outstanding Debt'!DR26</f>
        <v>491078.5</v>
      </c>
      <c r="AJ31" s="37">
        <f>+'Outstanding Debt'!DY26-'Outstanding Debt'!DZ26-'Outstanding Debt'!EA26</f>
        <v>423225.01</v>
      </c>
      <c r="AK31" s="37">
        <f>+'Outstanding Debt'!DZ26+'Outstanding Debt'!EA26</f>
        <v>662468.75</v>
      </c>
      <c r="AL31" s="37">
        <f t="shared" si="3"/>
        <v>528675.01</v>
      </c>
      <c r="AM31" s="37">
        <f t="shared" si="0"/>
        <v>3940521.3499999996</v>
      </c>
      <c r="AN31" s="37">
        <f t="shared" si="1"/>
        <v>0</v>
      </c>
      <c r="AO31" s="37">
        <f t="shared" si="2"/>
        <v>4469196.3599999994</v>
      </c>
      <c r="AP31" s="2"/>
      <c r="AQ31" s="62"/>
    </row>
    <row r="32" spans="2:45" x14ac:dyDescent="0.2">
      <c r="B32" s="3">
        <v>2041</v>
      </c>
      <c r="C32" s="3">
        <v>2040</v>
      </c>
      <c r="D32" s="37">
        <f>+'Outstanding Debt'!H27+'Outstanding Debt'!I27</f>
        <v>0</v>
      </c>
      <c r="E32" s="37">
        <f>+'Outstanding Debt'!F27+'Outstanding Debt'!G27</f>
        <v>0</v>
      </c>
      <c r="F32" s="37">
        <f>+'Outstanding Debt'!Q27+'Outstanding Debt'!R27</f>
        <v>0</v>
      </c>
      <c r="G32" s="37">
        <f>+'Outstanding Debt'!O27+'Outstanding Debt'!P27</f>
        <v>0</v>
      </c>
      <c r="H32" s="37">
        <f>+'Outstanding Debt'!Z27+'Outstanding Debt'!AA27</f>
        <v>0</v>
      </c>
      <c r="I32" s="37">
        <f>+'Outstanding Debt'!X27+'Outstanding Debt'!Y27</f>
        <v>0</v>
      </c>
      <c r="J32" s="37">
        <f>+'Outstanding Debt'!AI27+'Outstanding Debt'!AJ27</f>
        <v>0</v>
      </c>
      <c r="K32" s="37">
        <f>+'Outstanding Debt'!AG27+'Outstanding Debt'!AH27</f>
        <v>0</v>
      </c>
      <c r="L32" s="37">
        <f>+'Outstanding Debt'!AR27+'Outstanding Debt'!AS27</f>
        <v>103200</v>
      </c>
      <c r="M32" s="37">
        <f>+'Outstanding Debt'!AP27+'Outstanding Debt'!AQ27</f>
        <v>0</v>
      </c>
      <c r="N32" s="37">
        <f>+'Outstanding Debt'!BA27+'Outstanding Debt'!BB27</f>
        <v>0</v>
      </c>
      <c r="O32" s="37">
        <f>+'Outstanding Debt'!AY27+'Outstanding Debt'!AZ27</f>
        <v>0</v>
      </c>
      <c r="P32" s="37">
        <v>0</v>
      </c>
      <c r="Q32" s="37">
        <f>+'Outstanding Debt'!BH27+'Outstanding Debt'!BI27</f>
        <v>209465.2</v>
      </c>
      <c r="R32" s="37">
        <v>0</v>
      </c>
      <c r="S32" s="37">
        <f>+'Outstanding Debt'!BO27+'Outstanding Debt'!BP27</f>
        <v>93084.5</v>
      </c>
      <c r="T32" s="37">
        <v>0</v>
      </c>
      <c r="U32" s="37">
        <f>+'Outstanding Debt'!BS27+'Outstanding Debt'!BT27</f>
        <v>567430.9</v>
      </c>
      <c r="V32" s="37">
        <v>0</v>
      </c>
      <c r="W32" s="37">
        <f>+'Outstanding Debt'!CD27+'Outstanding Debt'!CC27</f>
        <v>253939</v>
      </c>
      <c r="X32" s="37">
        <v>0</v>
      </c>
      <c r="Y32" s="37">
        <f>+'Outstanding Debt'!CJ27+'Outstanding Debt'!CK27</f>
        <v>668413.6</v>
      </c>
      <c r="Z32" s="37">
        <v>0</v>
      </c>
      <c r="AA32" s="37">
        <f>+'Outstanding Debt'!CQ27+'Outstanding Debt'!CR27</f>
        <v>307215.5</v>
      </c>
      <c r="AB32" s="37">
        <v>0</v>
      </c>
      <c r="AC32" s="37">
        <f>+'Outstanding Debt'!CW27</f>
        <v>383536.8</v>
      </c>
      <c r="AD32" s="37">
        <v>0</v>
      </c>
      <c r="AE32" s="37">
        <f>+'Outstanding Debt'!DD27</f>
        <v>194353</v>
      </c>
      <c r="AF32" s="37">
        <v>0</v>
      </c>
      <c r="AG32" s="37">
        <f>+'Outstanding Debt'!DK27</f>
        <v>105000</v>
      </c>
      <c r="AH32" s="37">
        <v>0</v>
      </c>
      <c r="AI32" s="37">
        <f>+'Outstanding Debt'!DR27</f>
        <v>491273.5</v>
      </c>
      <c r="AJ32" s="37">
        <f>+'Outstanding Debt'!DY27-'Outstanding Debt'!DZ27-'Outstanding Debt'!EA27</f>
        <v>424025.01</v>
      </c>
      <c r="AK32" s="37">
        <f>+'Outstanding Debt'!DZ27+'Outstanding Debt'!EA27</f>
        <v>664668.75</v>
      </c>
      <c r="AL32" s="37">
        <f t="shared" si="3"/>
        <v>527225.01</v>
      </c>
      <c r="AM32" s="37">
        <f t="shared" si="0"/>
        <v>3938380.75</v>
      </c>
      <c r="AN32" s="37">
        <f t="shared" si="1"/>
        <v>0</v>
      </c>
      <c r="AO32" s="37">
        <f t="shared" si="2"/>
        <v>4465605.76</v>
      </c>
      <c r="AP32" s="2"/>
      <c r="AQ32" s="62"/>
    </row>
    <row r="33" spans="2:43" x14ac:dyDescent="0.2">
      <c r="B33" s="3">
        <v>2042</v>
      </c>
      <c r="C33" s="3">
        <v>2041</v>
      </c>
      <c r="D33" s="37">
        <f>+'Outstanding Debt'!H28+'Outstanding Debt'!I28</f>
        <v>0</v>
      </c>
      <c r="E33" s="37">
        <f>+'Outstanding Debt'!F28+'Outstanding Debt'!G28</f>
        <v>0</v>
      </c>
      <c r="F33" s="37">
        <f>+'Outstanding Debt'!Q28+'Outstanding Debt'!R28</f>
        <v>0</v>
      </c>
      <c r="G33" s="37">
        <f>+'Outstanding Debt'!O28+'Outstanding Debt'!P28</f>
        <v>0</v>
      </c>
      <c r="H33" s="37">
        <f>+'Outstanding Debt'!Z28+'Outstanding Debt'!AA28</f>
        <v>0</v>
      </c>
      <c r="I33" s="37">
        <f>+'Outstanding Debt'!X28+'Outstanding Debt'!Y28</f>
        <v>0</v>
      </c>
      <c r="J33" s="37">
        <f>+'Outstanding Debt'!AI28+'Outstanding Debt'!AJ28</f>
        <v>0</v>
      </c>
      <c r="K33" s="37">
        <f>+'Outstanding Debt'!AG28+'Outstanding Debt'!AH28</f>
        <v>0</v>
      </c>
      <c r="L33" s="37">
        <f>+'Outstanding Debt'!AR28+'Outstanding Debt'!AS28</f>
        <v>105725</v>
      </c>
      <c r="M33" s="37">
        <f>+'Outstanding Debt'!AP28+'Outstanding Debt'!AQ28</f>
        <v>0</v>
      </c>
      <c r="N33" s="37">
        <f>+'Outstanding Debt'!BA28+'Outstanding Debt'!BB28</f>
        <v>0</v>
      </c>
      <c r="O33" s="37">
        <f>+'Outstanding Debt'!AY28+'Outstanding Debt'!AZ28</f>
        <v>0</v>
      </c>
      <c r="P33" s="37">
        <v>0</v>
      </c>
      <c r="Q33" s="37">
        <f>+'Outstanding Debt'!BH28+'Outstanding Debt'!BI28</f>
        <v>209320.2</v>
      </c>
      <c r="R33" s="37">
        <v>0</v>
      </c>
      <c r="S33" s="37">
        <f>+'Outstanding Debt'!BO28+'Outstanding Debt'!BP28</f>
        <v>96659.5</v>
      </c>
      <c r="T33" s="37">
        <v>0</v>
      </c>
      <c r="U33" s="37">
        <f>+'Outstanding Debt'!BS28+'Outstanding Debt'!BT28</f>
        <v>567079.5</v>
      </c>
      <c r="V33" s="37">
        <v>0</v>
      </c>
      <c r="W33" s="37">
        <f>+'Outstanding Debt'!CD28+'Outstanding Debt'!CC28</f>
        <v>255119</v>
      </c>
      <c r="X33" s="37">
        <v>0</v>
      </c>
      <c r="Y33" s="37">
        <f>+'Outstanding Debt'!CJ28+'Outstanding Debt'!CK28</f>
        <v>668669.6</v>
      </c>
      <c r="Z33" s="37">
        <v>0</v>
      </c>
      <c r="AA33" s="37">
        <f>+'Outstanding Debt'!CQ28+'Outstanding Debt'!CR28</f>
        <v>311303</v>
      </c>
      <c r="AB33" s="37">
        <v>0</v>
      </c>
      <c r="AC33" s="37">
        <f>+'Outstanding Debt'!CW28</f>
        <v>383926.4</v>
      </c>
      <c r="AD33" s="37">
        <v>0</v>
      </c>
      <c r="AE33" s="37">
        <f>+'Outstanding Debt'!DD28</f>
        <v>195408</v>
      </c>
      <c r="AF33" s="37">
        <v>0</v>
      </c>
      <c r="AG33" s="37">
        <f>+'Outstanding Debt'!DK28</f>
        <v>100000</v>
      </c>
      <c r="AH33" s="37">
        <v>0</v>
      </c>
      <c r="AI33" s="37">
        <f>+'Outstanding Debt'!DR28</f>
        <v>490937.5</v>
      </c>
      <c r="AJ33" s="37">
        <f>+'Outstanding Debt'!DY28-'Outstanding Debt'!DZ28-'Outstanding Debt'!EA28</f>
        <v>424425.01</v>
      </c>
      <c r="AK33" s="37">
        <f>+'Outstanding Debt'!DZ28+'Outstanding Debt'!EA28</f>
        <v>661068.75</v>
      </c>
      <c r="AL33" s="37">
        <f t="shared" si="3"/>
        <v>530150.01</v>
      </c>
      <c r="AM33" s="37">
        <f t="shared" si="0"/>
        <v>3939491.4499999997</v>
      </c>
      <c r="AN33" s="37">
        <f t="shared" si="1"/>
        <v>0</v>
      </c>
      <c r="AO33" s="37">
        <f t="shared" si="2"/>
        <v>4469641.46</v>
      </c>
      <c r="AP33" s="2"/>
      <c r="AQ33" s="62"/>
    </row>
    <row r="34" spans="2:43" x14ac:dyDescent="0.2">
      <c r="B34" s="3">
        <v>2043</v>
      </c>
      <c r="C34" s="3">
        <v>2042</v>
      </c>
      <c r="D34" s="37">
        <f>+'Outstanding Debt'!H29+'Outstanding Debt'!I29</f>
        <v>0</v>
      </c>
      <c r="E34" s="37">
        <f>+'Outstanding Debt'!F29+'Outstanding Debt'!G29</f>
        <v>0</v>
      </c>
      <c r="F34" s="37">
        <f>+'Outstanding Debt'!Q29+'Outstanding Debt'!R29</f>
        <v>0</v>
      </c>
      <c r="G34" s="37">
        <f>+'Outstanding Debt'!O29+'Outstanding Debt'!P29</f>
        <v>0</v>
      </c>
      <c r="H34" s="37">
        <f>+'Outstanding Debt'!Z29+'Outstanding Debt'!AA29</f>
        <v>0</v>
      </c>
      <c r="I34" s="37">
        <f>+'Outstanding Debt'!X29+'Outstanding Debt'!Y29</f>
        <v>0</v>
      </c>
      <c r="J34" s="37">
        <f>+'Outstanding Debt'!AI29+'Outstanding Debt'!AJ29</f>
        <v>0</v>
      </c>
      <c r="K34" s="37">
        <f>+'Outstanding Debt'!AG29+'Outstanding Debt'!AH29</f>
        <v>0</v>
      </c>
      <c r="L34" s="37">
        <f>+'Outstanding Debt'!AR29+'Outstanding Debt'!AS29</f>
        <v>103112.5</v>
      </c>
      <c r="M34" s="37">
        <f>+'Outstanding Debt'!AP29+'Outstanding Debt'!AQ29</f>
        <v>0</v>
      </c>
      <c r="N34" s="37">
        <f>+'Outstanding Debt'!BA29+'Outstanding Debt'!BB29</f>
        <v>0</v>
      </c>
      <c r="O34" s="37">
        <f>+'Outstanding Debt'!AY29+'Outstanding Debt'!AZ29</f>
        <v>0</v>
      </c>
      <c r="P34" s="37">
        <v>0</v>
      </c>
      <c r="Q34" s="37">
        <f>+'Outstanding Debt'!BH29+'Outstanding Debt'!BI29</f>
        <v>209981.3</v>
      </c>
      <c r="R34" s="37">
        <v>0</v>
      </c>
      <c r="S34" s="37">
        <f>+'Outstanding Debt'!BO29+'Outstanding Debt'!BP29</f>
        <v>95075.5</v>
      </c>
      <c r="T34" s="37">
        <v>0</v>
      </c>
      <c r="U34" s="37">
        <f>+'Outstanding Debt'!BS29+'Outstanding Debt'!BT29</f>
        <v>567168</v>
      </c>
      <c r="V34" s="37">
        <v>0</v>
      </c>
      <c r="W34" s="37">
        <f>+'Outstanding Debt'!CD29+'Outstanding Debt'!CC29</f>
        <v>256019</v>
      </c>
      <c r="X34" s="37">
        <v>0</v>
      </c>
      <c r="Y34" s="37">
        <f>+'Outstanding Debt'!CJ29+'Outstanding Debt'!CK29</f>
        <v>668283.6</v>
      </c>
      <c r="Z34" s="37">
        <v>0</v>
      </c>
      <c r="AA34" s="37">
        <f>+'Outstanding Debt'!CQ29+'Outstanding Debt'!CR29</f>
        <v>309980.5</v>
      </c>
      <c r="AB34" s="37">
        <v>0</v>
      </c>
      <c r="AC34" s="37">
        <f>+'Outstanding Debt'!CW29</f>
        <v>383959.4</v>
      </c>
      <c r="AD34" s="37">
        <v>0</v>
      </c>
      <c r="AE34" s="37">
        <f>+'Outstanding Debt'!DD29</f>
        <v>196207.5</v>
      </c>
      <c r="AF34" s="37">
        <v>0</v>
      </c>
      <c r="AG34" s="37">
        <f>+'Outstanding Debt'!DK29</f>
        <v>100000</v>
      </c>
      <c r="AH34" s="37">
        <v>0</v>
      </c>
      <c r="AI34" s="37">
        <f>+'Outstanding Debt'!DR29</f>
        <v>490134.5</v>
      </c>
      <c r="AJ34" s="37">
        <f>+'Outstanding Debt'!DY29-'Outstanding Debt'!DZ29-'Outstanding Debt'!EA29</f>
        <v>424425.01</v>
      </c>
      <c r="AK34" s="37">
        <f>+'Outstanding Debt'!DZ29+'Outstanding Debt'!EA29</f>
        <v>661868.75</v>
      </c>
      <c r="AL34" s="37">
        <f t="shared" si="3"/>
        <v>527537.51</v>
      </c>
      <c r="AM34" s="37">
        <f t="shared" si="0"/>
        <v>3938678.05</v>
      </c>
      <c r="AN34" s="37">
        <f t="shared" si="1"/>
        <v>0</v>
      </c>
      <c r="AO34" s="37">
        <f t="shared" si="2"/>
        <v>4466215.5599999996</v>
      </c>
      <c r="AP34" s="2"/>
      <c r="AQ34" s="62"/>
    </row>
    <row r="35" spans="2:43" x14ac:dyDescent="0.2">
      <c r="B35" s="3">
        <v>2044</v>
      </c>
      <c r="C35" s="3">
        <v>2043</v>
      </c>
      <c r="D35" s="37">
        <f>+'Outstanding Debt'!H30+'Outstanding Debt'!I30</f>
        <v>0</v>
      </c>
      <c r="E35" s="37">
        <f>+'Outstanding Debt'!F30+'Outstanding Debt'!G30</f>
        <v>0</v>
      </c>
      <c r="F35" s="37">
        <f>+'Outstanding Debt'!Q30+'Outstanding Debt'!R30</f>
        <v>0</v>
      </c>
      <c r="G35" s="37">
        <f>+'Outstanding Debt'!O30+'Outstanding Debt'!P30</f>
        <v>0</v>
      </c>
      <c r="H35" s="37">
        <f>+'Outstanding Debt'!Z30+'Outstanding Debt'!AA30</f>
        <v>0</v>
      </c>
      <c r="I35" s="37">
        <f>+'Outstanding Debt'!X30+'Outstanding Debt'!Y30</f>
        <v>0</v>
      </c>
      <c r="J35" s="37">
        <f>+'Outstanding Debt'!AI30+'Outstanding Debt'!AJ30</f>
        <v>0</v>
      </c>
      <c r="K35" s="37">
        <f>+'Outstanding Debt'!AG30+'Outstanding Debt'!AH30</f>
        <v>0</v>
      </c>
      <c r="L35" s="37">
        <f>+'Outstanding Debt'!AR30+'Outstanding Debt'!AS30</f>
        <v>105500</v>
      </c>
      <c r="M35" s="37">
        <f>+'Outstanding Debt'!AP30+'Outstanding Debt'!AQ30</f>
        <v>0</v>
      </c>
      <c r="N35" s="37">
        <f>+'Outstanding Debt'!BA30+'Outstanding Debt'!BB30</f>
        <v>0</v>
      </c>
      <c r="O35" s="37">
        <f>+'Outstanding Debt'!AY30+'Outstanding Debt'!AZ30</f>
        <v>0</v>
      </c>
      <c r="P35" s="37">
        <v>0</v>
      </c>
      <c r="Q35" s="37">
        <f>+'Outstanding Debt'!BH30+'Outstanding Debt'!BI30</f>
        <v>209441.3</v>
      </c>
      <c r="R35" s="37">
        <v>0</v>
      </c>
      <c r="S35" s="37">
        <f>+'Outstanding Debt'!BO30+'Outstanding Debt'!BP30</f>
        <v>93435.5</v>
      </c>
      <c r="T35" s="37">
        <v>0</v>
      </c>
      <c r="U35" s="37">
        <f>+'Outstanding Debt'!BS30+'Outstanding Debt'!BT30</f>
        <v>567754.80000000005</v>
      </c>
      <c r="V35" s="37">
        <v>0</v>
      </c>
      <c r="W35" s="37">
        <f>+'Outstanding Debt'!CD30+'Outstanding Debt'!CC30</f>
        <v>251672</v>
      </c>
      <c r="X35" s="37">
        <v>0</v>
      </c>
      <c r="Y35" s="37">
        <f>+'Outstanding Debt'!CJ30+'Outstanding Debt'!CK30</f>
        <v>668240</v>
      </c>
      <c r="Z35" s="37">
        <v>0</v>
      </c>
      <c r="AA35" s="37">
        <f>+'Outstanding Debt'!CQ30+'Outstanding Debt'!CR30</f>
        <v>308379.5</v>
      </c>
      <c r="AB35" s="37">
        <v>0</v>
      </c>
      <c r="AC35" s="37">
        <f>+'Outstanding Debt'!CW30</f>
        <v>383627.8</v>
      </c>
      <c r="AD35" s="37">
        <v>0</v>
      </c>
      <c r="AE35" s="37">
        <f>+'Outstanding Debt'!DD30</f>
        <v>196759.5</v>
      </c>
      <c r="AF35" s="37">
        <v>0</v>
      </c>
      <c r="AG35" s="37">
        <f>+'Outstanding Debt'!DK30</f>
        <v>100000</v>
      </c>
      <c r="AH35" s="37">
        <v>0</v>
      </c>
      <c r="AI35" s="37">
        <f>+'Outstanding Debt'!DR30</f>
        <v>488854.5</v>
      </c>
      <c r="AJ35" s="37">
        <f>+'Outstanding Debt'!DY30-'Outstanding Debt'!DZ30-'Outstanding Debt'!EA30</f>
        <v>424025.01</v>
      </c>
      <c r="AK35" s="37">
        <f>+'Outstanding Debt'!DZ30+'Outstanding Debt'!EA30</f>
        <v>661868.75</v>
      </c>
      <c r="AL35" s="37">
        <f t="shared" si="3"/>
        <v>529525.01</v>
      </c>
      <c r="AM35" s="37">
        <f t="shared" si="0"/>
        <v>3930033.65</v>
      </c>
      <c r="AN35" s="37">
        <f t="shared" si="1"/>
        <v>0</v>
      </c>
      <c r="AO35" s="37">
        <f t="shared" si="2"/>
        <v>4459558.66</v>
      </c>
      <c r="AP35" s="2"/>
      <c r="AQ35" s="62"/>
    </row>
    <row r="36" spans="2:43" x14ac:dyDescent="0.2">
      <c r="B36" s="3">
        <v>2045</v>
      </c>
      <c r="C36" s="3">
        <v>2044</v>
      </c>
      <c r="D36" s="37">
        <f>+'Outstanding Debt'!H31+'Outstanding Debt'!I31</f>
        <v>0</v>
      </c>
      <c r="E36" s="37">
        <f>+'Outstanding Debt'!F31+'Outstanding Debt'!G31</f>
        <v>0</v>
      </c>
      <c r="F36" s="37">
        <f>+'Outstanding Debt'!Q31+'Outstanding Debt'!R31</f>
        <v>0</v>
      </c>
      <c r="G36" s="37">
        <f>+'Outstanding Debt'!O31+'Outstanding Debt'!P31</f>
        <v>0</v>
      </c>
      <c r="H36" s="37">
        <f>+'Outstanding Debt'!Z31+'Outstanding Debt'!AA31</f>
        <v>0</v>
      </c>
      <c r="I36" s="37">
        <f>+'Outstanding Debt'!X31+'Outstanding Debt'!Y31</f>
        <v>0</v>
      </c>
      <c r="J36" s="37">
        <f>+'Outstanding Debt'!AI31+'Outstanding Debt'!AJ31</f>
        <v>0</v>
      </c>
      <c r="K36" s="37">
        <f>+'Outstanding Debt'!AG31+'Outstanding Debt'!AH31</f>
        <v>0</v>
      </c>
      <c r="L36" s="37">
        <f>+'Outstanding Debt'!AR31+'Outstanding Debt'!AS31</f>
        <v>102750</v>
      </c>
      <c r="M36" s="37">
        <f>+'Outstanding Debt'!AP31+'Outstanding Debt'!AQ31</f>
        <v>0</v>
      </c>
      <c r="N36" s="37">
        <f>+'Outstanding Debt'!BA31+'Outstanding Debt'!BB31</f>
        <v>0</v>
      </c>
      <c r="O36" s="37">
        <f>+'Outstanding Debt'!AY31+'Outstanding Debt'!AZ31</f>
        <v>0</v>
      </c>
      <c r="P36" s="37">
        <v>0</v>
      </c>
      <c r="Q36" s="37">
        <f>+'Outstanding Debt'!BH31+'Outstanding Debt'!BI31</f>
        <v>209733.3</v>
      </c>
      <c r="R36" s="37">
        <v>0</v>
      </c>
      <c r="S36" s="37">
        <f>+'Outstanding Debt'!BO31+'Outstanding Debt'!BP31</f>
        <v>91747.5</v>
      </c>
      <c r="T36" s="37">
        <v>0</v>
      </c>
      <c r="U36" s="37">
        <f>+'Outstanding Debt'!BS31+'Outstanding Debt'!BT31</f>
        <v>567854</v>
      </c>
      <c r="V36" s="37">
        <v>0</v>
      </c>
      <c r="W36" s="37">
        <f>+'Outstanding Debt'!CD31+'Outstanding Debt'!CC31</f>
        <v>252199</v>
      </c>
      <c r="X36" s="37">
        <v>0</v>
      </c>
      <c r="Y36" s="37">
        <f>+'Outstanding Debt'!CJ31+'Outstanding Debt'!CK31</f>
        <v>668494.4</v>
      </c>
      <c r="Z36" s="37">
        <v>0</v>
      </c>
      <c r="AA36" s="37">
        <f>+'Outstanding Debt'!CQ31+'Outstanding Debt'!CR31</f>
        <v>311494</v>
      </c>
      <c r="AB36" s="37">
        <v>0</v>
      </c>
      <c r="AC36" s="37">
        <f>+'Outstanding Debt'!CW31</f>
        <v>383923.6</v>
      </c>
      <c r="AD36" s="37">
        <v>0</v>
      </c>
      <c r="AE36" s="37">
        <f>+'Outstanding Debt'!DD31</f>
        <v>197040.5</v>
      </c>
      <c r="AF36" s="37">
        <v>0</v>
      </c>
      <c r="AG36" s="37">
        <f>+'Outstanding Debt'!DK31</f>
        <v>100000</v>
      </c>
      <c r="AH36" s="37">
        <v>0</v>
      </c>
      <c r="AI36" s="37">
        <f>+'Outstanding Debt'!DR31</f>
        <v>492046.5</v>
      </c>
      <c r="AJ36" s="37">
        <f>+'Outstanding Debt'!DY31-'Outstanding Debt'!DZ31-'Outstanding Debt'!EA31</f>
        <v>423225.01</v>
      </c>
      <c r="AK36" s="37">
        <f>+'Outstanding Debt'!DZ31+'Outstanding Debt'!EA31</f>
        <v>661068.75</v>
      </c>
      <c r="AL36" s="37">
        <f t="shared" si="3"/>
        <v>525975.01</v>
      </c>
      <c r="AM36" s="37">
        <f t="shared" si="0"/>
        <v>3935601.5500000003</v>
      </c>
      <c r="AN36" s="37">
        <f t="shared" si="1"/>
        <v>0</v>
      </c>
      <c r="AO36" s="37">
        <f t="shared" si="2"/>
        <v>4461576.5600000005</v>
      </c>
      <c r="AP36" s="2"/>
      <c r="AQ36" s="62"/>
    </row>
    <row r="37" spans="2:43" x14ac:dyDescent="0.2">
      <c r="B37" s="3">
        <v>2046</v>
      </c>
      <c r="C37" s="3">
        <v>2045</v>
      </c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>
        <v>0</v>
      </c>
      <c r="Q37" s="37">
        <f>+'Outstanding Debt'!BH32+'Outstanding Debt'!BI32</f>
        <v>209850.9</v>
      </c>
      <c r="R37" s="37">
        <v>0</v>
      </c>
      <c r="S37" s="37">
        <f>+'Outstanding Debt'!BO32+'Outstanding Debt'!BP32</f>
        <v>95019.5</v>
      </c>
      <c r="T37" s="37">
        <v>0</v>
      </c>
      <c r="U37" s="37">
        <f>+'Outstanding Debt'!BS32+'Outstanding Debt'!BT32</f>
        <v>567453.6</v>
      </c>
      <c r="V37" s="37">
        <v>0</v>
      </c>
      <c r="W37" s="37">
        <f>+'Outstanding Debt'!CD32+'Outstanding Debt'!CC32</f>
        <v>252490.5</v>
      </c>
      <c r="X37" s="37">
        <v>0</v>
      </c>
      <c r="Y37" s="37">
        <f>+'Outstanding Debt'!CJ32+'Outstanding Debt'!CK32</f>
        <v>668158.69999999995</v>
      </c>
      <c r="Z37" s="37">
        <v>0</v>
      </c>
      <c r="AA37" s="37">
        <f>+'Outstanding Debt'!CQ32+'Outstanding Debt'!CR32</f>
        <v>309242</v>
      </c>
      <c r="AB37" s="37">
        <v>0</v>
      </c>
      <c r="AC37" s="37">
        <f>+'Outstanding Debt'!CW32</f>
        <v>383878.6</v>
      </c>
      <c r="AD37" s="37">
        <v>0</v>
      </c>
      <c r="AE37" s="37">
        <f>+'Outstanding Debt'!DD32</f>
        <v>197093.5</v>
      </c>
      <c r="AF37" s="37">
        <v>0</v>
      </c>
      <c r="AG37" s="37">
        <f>+'Outstanding Debt'!DK32</f>
        <v>100000</v>
      </c>
      <c r="AH37" s="37">
        <v>0</v>
      </c>
      <c r="AI37" s="37">
        <f>+'Outstanding Debt'!DR32</f>
        <v>489679</v>
      </c>
      <c r="AJ37" s="37">
        <f>+'Outstanding Debt'!DY32-'Outstanding Debt'!DZ32-'Outstanding Debt'!EA32</f>
        <v>426675.01</v>
      </c>
      <c r="AK37" s="37">
        <f>+'Outstanding Debt'!DZ32+'Outstanding Debt'!EA32</f>
        <v>663793.75</v>
      </c>
      <c r="AL37" s="37">
        <f t="shared" si="3"/>
        <v>426675.01</v>
      </c>
      <c r="AM37" s="37">
        <f t="shared" si="0"/>
        <v>3936660.0500000003</v>
      </c>
      <c r="AN37" s="37">
        <f t="shared" si="1"/>
        <v>0</v>
      </c>
      <c r="AO37" s="37">
        <f t="shared" si="2"/>
        <v>4363335.0600000005</v>
      </c>
      <c r="AP37" s="2"/>
      <c r="AQ37" s="62"/>
    </row>
    <row r="38" spans="2:43" x14ac:dyDescent="0.2">
      <c r="B38" s="3">
        <v>2047</v>
      </c>
      <c r="C38" s="3">
        <v>2046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>
        <v>0</v>
      </c>
      <c r="Q38" s="37">
        <f>+'Outstanding Debt'!BH33+'Outstanding Debt'!BI33</f>
        <v>209790.1</v>
      </c>
      <c r="R38" s="37">
        <v>0</v>
      </c>
      <c r="S38" s="37">
        <f>+'Outstanding Debt'!BO33+'Outstanding Debt'!BP33</f>
        <v>93141</v>
      </c>
      <c r="T38" s="37">
        <v>0</v>
      </c>
      <c r="U38" s="37">
        <f>+'Outstanding Debt'!BS33+'Outstanding Debt'!BT33</f>
        <v>567640.80000000005</v>
      </c>
      <c r="V38" s="37">
        <v>0</v>
      </c>
      <c r="W38" s="37">
        <f>+'Outstanding Debt'!CD33+'Outstanding Debt'!CC33</f>
        <v>252584.5</v>
      </c>
      <c r="X38" s="37">
        <v>0</v>
      </c>
      <c r="Y38" s="37">
        <f>+'Outstanding Debt'!CJ33+'Outstanding Debt'!CK33</f>
        <v>668169.69999999995</v>
      </c>
      <c r="Z38" s="37">
        <v>0</v>
      </c>
      <c r="AA38" s="37">
        <f>+'Outstanding Debt'!CQ33+'Outstanding Debt'!CR33</f>
        <v>311742</v>
      </c>
      <c r="AB38" s="37">
        <v>0</v>
      </c>
      <c r="AC38" s="37">
        <f>+'Outstanding Debt'!CW33</f>
        <v>384453</v>
      </c>
      <c r="AD38" s="37">
        <v>0</v>
      </c>
      <c r="AE38" s="37">
        <f>+'Outstanding Debt'!DD33</f>
        <v>196913.5</v>
      </c>
      <c r="AF38" s="37">
        <v>0</v>
      </c>
      <c r="AG38" s="37">
        <f>+'Outstanding Debt'!DK33</f>
        <v>100000</v>
      </c>
      <c r="AH38" s="37">
        <v>0</v>
      </c>
      <c r="AI38" s="37">
        <f>+'Outstanding Debt'!DR33</f>
        <v>491846.5</v>
      </c>
      <c r="AJ38" s="37">
        <f>+'Outstanding Debt'!DY33-'Outstanding Debt'!DZ33-'Outstanding Debt'!EA33</f>
        <v>424506.26</v>
      </c>
      <c r="AK38" s="37">
        <f>+'Outstanding Debt'!DZ33+'Outstanding Debt'!EA33</f>
        <v>665487.5</v>
      </c>
      <c r="AL38" s="37">
        <f t="shared" si="3"/>
        <v>424506.26</v>
      </c>
      <c r="AM38" s="37">
        <f t="shared" si="0"/>
        <v>3941768.5999999996</v>
      </c>
      <c r="AN38" s="37">
        <f t="shared" si="1"/>
        <v>0</v>
      </c>
      <c r="AO38" s="37">
        <f t="shared" si="2"/>
        <v>4366274.8599999994</v>
      </c>
      <c r="AP38" s="2"/>
      <c r="AQ38" s="62"/>
    </row>
    <row r="39" spans="2:43" x14ac:dyDescent="0.2">
      <c r="B39" s="3">
        <v>2048</v>
      </c>
      <c r="C39" s="3">
        <v>2047</v>
      </c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>
        <v>0</v>
      </c>
      <c r="Q39" s="37">
        <f>+'Outstanding Debt'!BH34+'Outstanding Debt'!BI34</f>
        <v>209585.3</v>
      </c>
      <c r="R39" s="37">
        <v>0</v>
      </c>
      <c r="S39" s="37">
        <f>+'Outstanding Debt'!BO34+'Outstanding Debt'!BP34</f>
        <v>96237</v>
      </c>
      <c r="T39" s="37">
        <v>0</v>
      </c>
      <c r="U39" s="37">
        <f>+'Outstanding Debt'!BS34+'Outstanding Debt'!BT34</f>
        <v>567385.4</v>
      </c>
      <c r="V39" s="37">
        <v>0</v>
      </c>
      <c r="W39" s="37">
        <f>+'Outstanding Debt'!CD34+'Outstanding Debt'!CC34</f>
        <v>252477</v>
      </c>
      <c r="X39" s="37">
        <v>0</v>
      </c>
      <c r="Y39" s="37">
        <f>+'Outstanding Debt'!CJ34+'Outstanding Debt'!CK34</f>
        <v>668485.5</v>
      </c>
      <c r="Z39" s="37">
        <v>0</v>
      </c>
      <c r="AA39" s="37">
        <f>+'Outstanding Debt'!CQ34+'Outstanding Debt'!CR34</f>
        <v>308838</v>
      </c>
      <c r="AB39" s="37">
        <v>0</v>
      </c>
      <c r="AC39" s="37">
        <f>+'Outstanding Debt'!CW34</f>
        <v>383682.6</v>
      </c>
      <c r="AD39" s="37">
        <v>0</v>
      </c>
      <c r="AE39" s="37">
        <f>+'Outstanding Debt'!DD34</f>
        <v>196513.5</v>
      </c>
      <c r="AF39" s="37">
        <v>0</v>
      </c>
      <c r="AG39" s="37">
        <f>+'Outstanding Debt'!DK34</f>
        <v>100000</v>
      </c>
      <c r="AH39" s="37">
        <v>0</v>
      </c>
      <c r="AI39" s="37">
        <f>+'Outstanding Debt'!DR34</f>
        <v>493436.5</v>
      </c>
      <c r="AJ39" s="37">
        <f>+'Outstanding Debt'!DY34-'Outstanding Debt'!DZ34-'Outstanding Debt'!EA34</f>
        <v>426925</v>
      </c>
      <c r="AK39" s="37">
        <f>+'Outstanding Debt'!DZ34+'Outstanding Debt'!EA34</f>
        <v>661150</v>
      </c>
      <c r="AL39" s="37">
        <f t="shared" si="3"/>
        <v>426925</v>
      </c>
      <c r="AM39" s="37">
        <f t="shared" si="0"/>
        <v>3937790.8000000003</v>
      </c>
      <c r="AN39" s="37">
        <f t="shared" si="1"/>
        <v>0</v>
      </c>
      <c r="AO39" s="37">
        <f t="shared" si="2"/>
        <v>4364715.8000000007</v>
      </c>
      <c r="AP39" s="2"/>
      <c r="AQ39" s="62"/>
    </row>
    <row r="40" spans="2:43" x14ac:dyDescent="0.2">
      <c r="B40" s="3">
        <v>2049</v>
      </c>
      <c r="C40" s="3">
        <v>2048</v>
      </c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>
        <v>0</v>
      </c>
      <c r="Q40" s="37">
        <f>+'Outstanding Debt'!BH35+'Outstanding Debt'!BI35</f>
        <v>209214.5</v>
      </c>
      <c r="R40" s="37">
        <v>0</v>
      </c>
      <c r="S40" s="37">
        <f>+'Outstanding Debt'!BO35+'Outstanding Debt'!BP35</f>
        <v>94185</v>
      </c>
      <c r="T40" s="37">
        <v>0</v>
      </c>
      <c r="U40" s="37">
        <f>+'Outstanding Debt'!BS35+'Outstanding Debt'!BT35</f>
        <v>567730.4</v>
      </c>
      <c r="V40" s="37">
        <v>0</v>
      </c>
      <c r="W40" s="37">
        <f>+'Outstanding Debt'!CD35+'Outstanding Debt'!CC35</f>
        <v>252187</v>
      </c>
      <c r="X40" s="37">
        <v>0</v>
      </c>
      <c r="Y40" s="37">
        <f>+'Outstanding Debt'!CJ35+'Outstanding Debt'!CK35</f>
        <v>669120.5</v>
      </c>
      <c r="Z40" s="37">
        <v>0</v>
      </c>
      <c r="AA40" s="37">
        <f>+'Outstanding Debt'!CQ35+'Outstanding Debt'!CR35</f>
        <v>310702.5</v>
      </c>
      <c r="AB40" s="37">
        <v>0</v>
      </c>
      <c r="AC40" s="37">
        <f>+'Outstanding Debt'!CW35</f>
        <v>383518.6</v>
      </c>
      <c r="AD40" s="37">
        <v>0</v>
      </c>
      <c r="AE40" s="37">
        <f>+'Outstanding Debt'!DD35</f>
        <v>195871</v>
      </c>
      <c r="AF40" s="37">
        <v>0</v>
      </c>
      <c r="AG40" s="37">
        <f>+'Outstanding Debt'!DK35</f>
        <v>105000</v>
      </c>
      <c r="AH40" s="37">
        <v>0</v>
      </c>
      <c r="AI40" s="37">
        <f>+'Outstanding Debt'!DR35</f>
        <v>489440</v>
      </c>
      <c r="AJ40" s="37">
        <f>+'Outstanding Debt'!DY35-'Outstanding Debt'!DZ35-'Outstanding Debt'!EA35</f>
        <v>423725</v>
      </c>
      <c r="AK40" s="37">
        <f>+'Outstanding Debt'!DZ35+'Outstanding Debt'!EA35</f>
        <v>655987.5</v>
      </c>
      <c r="AL40" s="37">
        <f t="shared" si="3"/>
        <v>423725</v>
      </c>
      <c r="AM40" s="37">
        <f t="shared" si="0"/>
        <v>3932957</v>
      </c>
      <c r="AN40" s="37">
        <f t="shared" si="1"/>
        <v>0</v>
      </c>
      <c r="AO40" s="37">
        <f t="shared" si="2"/>
        <v>4356682</v>
      </c>
      <c r="AP40" s="2"/>
      <c r="AQ40" s="62"/>
    </row>
    <row r="41" spans="2:43" x14ac:dyDescent="0.2">
      <c r="B41" s="3">
        <v>2050</v>
      </c>
      <c r="C41" s="3">
        <v>2049</v>
      </c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>
        <v>0</v>
      </c>
      <c r="Q41" s="37">
        <f>+'Outstanding Debt'!BH36+'Outstanding Debt'!BI36</f>
        <v>209694.5</v>
      </c>
      <c r="R41" s="37">
        <v>0</v>
      </c>
      <c r="S41" s="37">
        <f>+'Outstanding Debt'!BO36+'Outstanding Debt'!BP36</f>
        <v>92106</v>
      </c>
      <c r="T41" s="37">
        <v>0</v>
      </c>
      <c r="U41" s="37">
        <f>+'Outstanding Debt'!BS36+'Outstanding Debt'!BT36</f>
        <v>567593.4</v>
      </c>
      <c r="V41" s="37">
        <v>0</v>
      </c>
      <c r="W41" s="37">
        <f>+'Outstanding Debt'!CD36+'Outstanding Debt'!CC36</f>
        <v>251688</v>
      </c>
      <c r="X41" s="37">
        <v>0</v>
      </c>
      <c r="Y41" s="37">
        <f>+'Outstanding Debt'!CJ36+'Outstanding Debt'!CK36</f>
        <v>668093.30000000005</v>
      </c>
      <c r="Z41" s="37">
        <v>0</v>
      </c>
      <c r="AA41" s="37">
        <f>+'Outstanding Debt'!CQ36+'Outstanding Debt'!CR36</f>
        <v>307205</v>
      </c>
      <c r="AB41" s="37">
        <v>0</v>
      </c>
      <c r="AC41" s="37">
        <f>+'Outstanding Debt'!CW36</f>
        <v>0</v>
      </c>
      <c r="AD41" s="37">
        <v>0</v>
      </c>
      <c r="AE41" s="37">
        <f>+'Outstanding Debt'!DD36</f>
        <v>0</v>
      </c>
      <c r="AF41" s="37">
        <v>0</v>
      </c>
      <c r="AG41" s="37">
        <f>+'Outstanding Debt'!DK36</f>
        <v>0</v>
      </c>
      <c r="AH41" s="37">
        <v>0</v>
      </c>
      <c r="AI41" s="37">
        <f>+'Outstanding Debt'!DR36</f>
        <v>0</v>
      </c>
      <c r="AJ41" s="37">
        <f>+'Outstanding Debt'!DY36-'Outstanding Debt'!DZ36-'Outstanding Debt'!EA36</f>
        <v>425112.5</v>
      </c>
      <c r="AK41" s="37">
        <f>+'Outstanding Debt'!DZ36+'Outstanding Debt'!EA36</f>
        <v>0</v>
      </c>
      <c r="AL41" s="37">
        <f t="shared" si="3"/>
        <v>425112.5</v>
      </c>
      <c r="AM41" s="37">
        <f t="shared" si="0"/>
        <v>2096380.2</v>
      </c>
      <c r="AN41" s="37">
        <f t="shared" si="1"/>
        <v>0</v>
      </c>
      <c r="AO41" s="37">
        <f t="shared" si="2"/>
        <v>2521492.7000000002</v>
      </c>
      <c r="AP41" s="2"/>
      <c r="AQ41" s="62"/>
    </row>
    <row r="42" spans="2:43" x14ac:dyDescent="0.2">
      <c r="B42" s="3">
        <v>2051</v>
      </c>
      <c r="C42" s="3">
        <v>2050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>
        <v>0</v>
      </c>
      <c r="Q42" s="37">
        <f>+'Outstanding Debt'!BH37+'Outstanding Debt'!BI37</f>
        <v>0</v>
      </c>
      <c r="R42" s="37">
        <v>0</v>
      </c>
      <c r="S42" s="37">
        <f>+'Outstanding Debt'!BO37+'Outstanding Debt'!BP37</f>
        <v>0</v>
      </c>
      <c r="T42" s="37">
        <v>0</v>
      </c>
      <c r="U42" s="37">
        <f>+'Outstanding Debt'!BS37+'Outstanding Debt'!BT37</f>
        <v>567019</v>
      </c>
      <c r="V42" s="37">
        <v>0</v>
      </c>
      <c r="W42" s="37">
        <f>+'Outstanding Debt'!CD37+'Outstanding Debt'!CC37</f>
        <v>256000</v>
      </c>
      <c r="X42" s="37">
        <v>0</v>
      </c>
      <c r="Y42" s="37">
        <f>+'Outstanding Debt'!CJ37+'Outstanding Debt'!CK37</f>
        <v>668427.30000000005</v>
      </c>
      <c r="Z42" s="37">
        <v>0</v>
      </c>
      <c r="AA42" s="37">
        <f>+'Outstanding Debt'!CQ37+'Outstanding Debt'!CR37</f>
        <v>308497</v>
      </c>
      <c r="AB42" s="37">
        <v>0</v>
      </c>
      <c r="AC42" s="37">
        <f>+'Outstanding Debt'!CW37</f>
        <v>0</v>
      </c>
      <c r="AD42" s="37">
        <v>0</v>
      </c>
      <c r="AE42" s="37">
        <f>+'Outstanding Debt'!DD37</f>
        <v>0</v>
      </c>
      <c r="AF42" s="37">
        <v>0</v>
      </c>
      <c r="AG42" s="37">
        <f>+'Outstanding Debt'!DK37</f>
        <v>0</v>
      </c>
      <c r="AH42" s="37">
        <v>0</v>
      </c>
      <c r="AI42" s="37">
        <f>+'Outstanding Debt'!DR37</f>
        <v>0</v>
      </c>
      <c r="AJ42" s="37">
        <f>+'Outstanding Debt'!DY37-'Outstanding Debt'!DZ37-'Outstanding Debt'!EA37</f>
        <v>425450</v>
      </c>
      <c r="AK42" s="37">
        <f>+'Outstanding Debt'!DZ37+'Outstanding Debt'!EA37</f>
        <v>0</v>
      </c>
      <c r="AL42" s="37">
        <f t="shared" si="3"/>
        <v>425450</v>
      </c>
      <c r="AM42" s="37">
        <f t="shared" si="0"/>
        <v>1799943.3</v>
      </c>
      <c r="AN42" s="37">
        <f t="shared" si="1"/>
        <v>0</v>
      </c>
      <c r="AO42" s="37">
        <f t="shared" si="2"/>
        <v>2225393.2999999998</v>
      </c>
      <c r="AP42" s="2"/>
      <c r="AQ42" s="62"/>
    </row>
    <row r="43" spans="2:43" x14ac:dyDescent="0.2">
      <c r="B43" s="3">
        <v>2052</v>
      </c>
      <c r="C43" s="3">
        <v>2051</v>
      </c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>
        <v>0</v>
      </c>
      <c r="Q43" s="37">
        <f>+'Outstanding Debt'!BH38+'Outstanding Debt'!BI38</f>
        <v>0</v>
      </c>
      <c r="R43" s="37">
        <v>0</v>
      </c>
      <c r="S43" s="37">
        <f>+'Outstanding Debt'!BO38+'Outstanding Debt'!BP38</f>
        <v>0</v>
      </c>
      <c r="T43" s="37">
        <v>0</v>
      </c>
      <c r="U43" s="37">
        <f>+'Outstanding Debt'!BL38+'Outstanding Debt'!BM38</f>
        <v>0</v>
      </c>
      <c r="V43" s="37">
        <v>0</v>
      </c>
      <c r="W43" s="37">
        <f>+'Outstanding Debt'!BS38+'Outstanding Debt'!BT38</f>
        <v>0</v>
      </c>
      <c r="X43" s="37">
        <v>0</v>
      </c>
      <c r="Y43" s="37">
        <f>+'Outstanding Debt'!CJ38+'Outstanding Debt'!CK38</f>
        <v>669054.1</v>
      </c>
      <c r="Z43" s="37">
        <v>0</v>
      </c>
      <c r="AA43" s="37">
        <f>+'Outstanding Debt'!CQ38+'Outstanding Debt'!CR38</f>
        <v>309420</v>
      </c>
      <c r="AB43" s="37">
        <v>0</v>
      </c>
      <c r="AC43" s="37">
        <f>+'Outstanding Debt'!CW38</f>
        <v>0</v>
      </c>
      <c r="AD43" s="37">
        <v>0</v>
      </c>
      <c r="AE43" s="37">
        <f>+'Outstanding Debt'!DD38</f>
        <v>0</v>
      </c>
      <c r="AF43" s="37">
        <v>0</v>
      </c>
      <c r="AG43" s="37">
        <f>+'Outstanding Debt'!DK38</f>
        <v>0</v>
      </c>
      <c r="AH43" s="37">
        <v>0</v>
      </c>
      <c r="AI43" s="37">
        <f>+'Outstanding Debt'!DR38</f>
        <v>0</v>
      </c>
      <c r="AJ43" s="37">
        <f>+'Outstanding Debt'!DY38-'Outstanding Debt'!DZ38-'Outstanding Debt'!EA38</f>
        <v>425150</v>
      </c>
      <c r="AK43" s="37">
        <f>+'Outstanding Debt'!DZ38+'Outstanding Debt'!EA38</f>
        <v>0</v>
      </c>
      <c r="AL43" s="37">
        <f t="shared" si="3"/>
        <v>425150</v>
      </c>
      <c r="AM43" s="37">
        <f t="shared" si="0"/>
        <v>978474.1</v>
      </c>
      <c r="AN43" s="37">
        <f t="shared" si="1"/>
        <v>0</v>
      </c>
      <c r="AO43" s="37">
        <f t="shared" ref="AO43:AO48" si="4">+AL43+AM43</f>
        <v>1403624.1</v>
      </c>
      <c r="AP43" s="2"/>
      <c r="AQ43" s="62"/>
    </row>
    <row r="44" spans="2:43" x14ac:dyDescent="0.2">
      <c r="B44" s="3">
        <v>2053</v>
      </c>
      <c r="C44" s="3">
        <v>2052</v>
      </c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>
        <v>0</v>
      </c>
      <c r="Q44" s="37">
        <f>+'Outstanding Debt'!BH39+'Outstanding Debt'!BI39</f>
        <v>0</v>
      </c>
      <c r="R44" s="37">
        <v>0</v>
      </c>
      <c r="S44" s="37">
        <f>+'Outstanding Debt'!BO39+'Outstanding Debt'!BP39</f>
        <v>0</v>
      </c>
      <c r="T44" s="37">
        <v>0</v>
      </c>
      <c r="U44" s="37">
        <f>+'Outstanding Debt'!BL39+'Outstanding Debt'!BM39</f>
        <v>0</v>
      </c>
      <c r="V44" s="37">
        <v>0</v>
      </c>
      <c r="W44" s="37">
        <f>+'Outstanding Debt'!BS39+'Outstanding Debt'!BT39</f>
        <v>0</v>
      </c>
      <c r="X44" s="37">
        <v>0</v>
      </c>
      <c r="Y44" s="37">
        <f>+'Outstanding Debt'!BP39+'Outstanding Debt'!BQ39</f>
        <v>0</v>
      </c>
      <c r="Z44" s="37">
        <v>0</v>
      </c>
      <c r="AA44" s="37">
        <f>+'Outstanding Debt'!BW39+'Outstanding Debt'!BX39</f>
        <v>0</v>
      </c>
      <c r="AB44" s="37">
        <v>0</v>
      </c>
      <c r="AC44" s="37">
        <f>+'Outstanding Debt'!CW39</f>
        <v>0</v>
      </c>
      <c r="AD44" s="37">
        <v>0</v>
      </c>
      <c r="AE44" s="37">
        <f>+'Outstanding Debt'!DD39</f>
        <v>0</v>
      </c>
      <c r="AF44" s="37">
        <v>0</v>
      </c>
      <c r="AG44" s="37">
        <f>+'Outstanding Debt'!DK39</f>
        <v>0</v>
      </c>
      <c r="AH44" s="37">
        <v>0</v>
      </c>
      <c r="AI44" s="37">
        <f>+'Outstanding Debt'!DR39</f>
        <v>0</v>
      </c>
      <c r="AJ44" s="37">
        <f>+'Outstanding Debt'!DY39-'Outstanding Debt'!DZ39-'Outstanding Debt'!EA39</f>
        <v>424212.5</v>
      </c>
      <c r="AK44" s="37">
        <f>+'Outstanding Debt'!DZ39+'Outstanding Debt'!EA39</f>
        <v>0</v>
      </c>
      <c r="AL44" s="37">
        <f t="shared" si="3"/>
        <v>424212.5</v>
      </c>
      <c r="AM44" s="37">
        <f t="shared" si="0"/>
        <v>0</v>
      </c>
      <c r="AN44" s="37">
        <f t="shared" si="1"/>
        <v>0</v>
      </c>
      <c r="AO44" s="37">
        <f t="shared" si="4"/>
        <v>424212.5</v>
      </c>
      <c r="AP44" s="2"/>
      <c r="AQ44" s="62"/>
    </row>
    <row r="45" spans="2:43" x14ac:dyDescent="0.2">
      <c r="B45" s="3">
        <v>2054</v>
      </c>
      <c r="C45" s="3">
        <v>2053</v>
      </c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>
        <v>0</v>
      </c>
      <c r="Q45" s="37">
        <f>+'Outstanding Debt'!BH40+'Outstanding Debt'!BI40</f>
        <v>0</v>
      </c>
      <c r="R45" s="37">
        <v>0</v>
      </c>
      <c r="S45" s="37">
        <f>+'Outstanding Debt'!BO40+'Outstanding Debt'!BP40</f>
        <v>0</v>
      </c>
      <c r="T45" s="37">
        <v>0</v>
      </c>
      <c r="U45" s="37">
        <f>+'Outstanding Debt'!BL40+'Outstanding Debt'!BM40</f>
        <v>0</v>
      </c>
      <c r="V45" s="37">
        <v>0</v>
      </c>
      <c r="W45" s="37">
        <f>+'Outstanding Debt'!BS40+'Outstanding Debt'!BT40</f>
        <v>0</v>
      </c>
      <c r="X45" s="37">
        <v>0</v>
      </c>
      <c r="Y45" s="37">
        <f>+'Outstanding Debt'!BP40+'Outstanding Debt'!BQ40</f>
        <v>0</v>
      </c>
      <c r="Z45" s="37">
        <v>0</v>
      </c>
      <c r="AA45" s="37">
        <f>+'Outstanding Debt'!BW40+'Outstanding Debt'!BX40</f>
        <v>0</v>
      </c>
      <c r="AB45" s="37">
        <v>0</v>
      </c>
      <c r="AC45" s="37">
        <f>+'Outstanding Debt'!CW40</f>
        <v>0</v>
      </c>
      <c r="AD45" s="37">
        <v>0</v>
      </c>
      <c r="AE45" s="37">
        <f>+'Outstanding Debt'!DD40</f>
        <v>0</v>
      </c>
      <c r="AF45" s="37">
        <v>0</v>
      </c>
      <c r="AG45" s="37">
        <f>+'Outstanding Debt'!DK40</f>
        <v>0</v>
      </c>
      <c r="AH45" s="37">
        <v>0</v>
      </c>
      <c r="AI45" s="37">
        <f>+'Outstanding Debt'!DR40</f>
        <v>0</v>
      </c>
      <c r="AJ45" s="37">
        <f>+'Outstanding Debt'!DY40-'Outstanding Debt'!DZ40-'Outstanding Debt'!EA40</f>
        <v>423818.75</v>
      </c>
      <c r="AK45" s="37">
        <f>+'Outstanding Debt'!DZ40+'Outstanding Debt'!EA40</f>
        <v>0</v>
      </c>
      <c r="AL45" s="37">
        <f t="shared" si="3"/>
        <v>423818.75</v>
      </c>
      <c r="AM45" s="37">
        <f t="shared" si="0"/>
        <v>0</v>
      </c>
      <c r="AN45" s="37">
        <f t="shared" si="1"/>
        <v>0</v>
      </c>
      <c r="AO45" s="37">
        <f t="shared" si="4"/>
        <v>423818.75</v>
      </c>
      <c r="AP45" s="2"/>
      <c r="AQ45" s="62"/>
    </row>
    <row r="46" spans="2:43" hidden="1" x14ac:dyDescent="0.2">
      <c r="B46" s="3">
        <v>2055</v>
      </c>
      <c r="C46" s="3">
        <v>2054</v>
      </c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>
        <v>0</v>
      </c>
      <c r="Q46" s="37">
        <f>+'Outstanding Debt'!BH41+'Outstanding Debt'!BI41</f>
        <v>0</v>
      </c>
      <c r="R46" s="37">
        <v>0</v>
      </c>
      <c r="S46" s="37">
        <f>+'Outstanding Debt'!BO41+'Outstanding Debt'!BP41</f>
        <v>0</v>
      </c>
      <c r="T46" s="37">
        <v>0</v>
      </c>
      <c r="U46" s="37">
        <f>+'Outstanding Debt'!BL41+'Outstanding Debt'!BM41</f>
        <v>0</v>
      </c>
      <c r="V46" s="37">
        <v>0</v>
      </c>
      <c r="W46" s="37">
        <f>+'Outstanding Debt'!BS41+'Outstanding Debt'!BT41</f>
        <v>0</v>
      </c>
      <c r="X46" s="37">
        <v>0</v>
      </c>
      <c r="Y46" s="37">
        <f>+'Outstanding Debt'!BP41+'Outstanding Debt'!BQ41</f>
        <v>0</v>
      </c>
      <c r="Z46" s="37">
        <v>0</v>
      </c>
      <c r="AA46" s="37">
        <f>+'Outstanding Debt'!BW41+'Outstanding Debt'!BX41</f>
        <v>0</v>
      </c>
      <c r="AB46" s="37">
        <v>0</v>
      </c>
      <c r="AC46" s="37">
        <f>+'Outstanding Debt'!CW41</f>
        <v>0</v>
      </c>
      <c r="AD46" s="37">
        <v>0</v>
      </c>
      <c r="AE46" s="37">
        <f>+'Outstanding Debt'!DD41</f>
        <v>0</v>
      </c>
      <c r="AF46" s="37">
        <v>0</v>
      </c>
      <c r="AG46" s="37">
        <f>+'Outstanding Debt'!DK41</f>
        <v>0</v>
      </c>
      <c r="AH46" s="37">
        <v>0</v>
      </c>
      <c r="AI46" s="37">
        <f>+'Outstanding Debt'!DR41</f>
        <v>0</v>
      </c>
      <c r="AJ46" s="37">
        <f>+'Outstanding Debt'!DY41-'Outstanding Debt'!DZ41-'Outstanding Debt'!EA41</f>
        <v>0</v>
      </c>
      <c r="AK46" s="37">
        <f>+'Outstanding Debt'!DZ41+'Outstanding Debt'!EA41</f>
        <v>0</v>
      </c>
      <c r="AL46" s="37">
        <f t="shared" si="3"/>
        <v>0</v>
      </c>
      <c r="AM46" s="37">
        <f>+E46+G46+I46+K46+O46+Q46+S46+U46+W46+Y46+AA46+AC46+AE46+AG46+AI46+AK46</f>
        <v>0</v>
      </c>
      <c r="AN46" s="37">
        <f t="shared" si="1"/>
        <v>0</v>
      </c>
      <c r="AO46" s="37">
        <f t="shared" si="4"/>
        <v>0</v>
      </c>
      <c r="AP46" s="2"/>
      <c r="AQ46" s="62"/>
    </row>
    <row r="47" spans="2:43" hidden="1" x14ac:dyDescent="0.2">
      <c r="B47" s="3">
        <v>2056</v>
      </c>
      <c r="C47" s="3">
        <v>2055</v>
      </c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>
        <v>0</v>
      </c>
      <c r="Q47" s="37">
        <f>+'Outstanding Debt'!BH42+'Outstanding Debt'!BI42</f>
        <v>0</v>
      </c>
      <c r="R47" s="37">
        <v>0</v>
      </c>
      <c r="S47" s="37">
        <f>+'Outstanding Debt'!BO42+'Outstanding Debt'!BP42</f>
        <v>0</v>
      </c>
      <c r="T47" s="37">
        <v>0</v>
      </c>
      <c r="U47" s="37">
        <f>+'Outstanding Debt'!BL42+'Outstanding Debt'!BM42</f>
        <v>0</v>
      </c>
      <c r="V47" s="37">
        <v>0</v>
      </c>
      <c r="W47" s="37">
        <f>+'Outstanding Debt'!BS42+'Outstanding Debt'!BT42</f>
        <v>0</v>
      </c>
      <c r="X47" s="37">
        <v>0</v>
      </c>
      <c r="Y47" s="37">
        <f>+'Outstanding Debt'!BP42+'Outstanding Debt'!BQ42</f>
        <v>0</v>
      </c>
      <c r="Z47" s="37">
        <v>0</v>
      </c>
      <c r="AA47" s="37">
        <f>+'Outstanding Debt'!BW42+'Outstanding Debt'!BX42</f>
        <v>0</v>
      </c>
      <c r="AB47" s="37">
        <v>0</v>
      </c>
      <c r="AC47" s="37">
        <f>+'Outstanding Debt'!CW42</f>
        <v>0</v>
      </c>
      <c r="AD47" s="37">
        <v>0</v>
      </c>
      <c r="AE47" s="37">
        <f>+'Outstanding Debt'!DD42</f>
        <v>0</v>
      </c>
      <c r="AF47" s="37">
        <v>0</v>
      </c>
      <c r="AG47" s="37">
        <f>+'Outstanding Debt'!DK42</f>
        <v>0</v>
      </c>
      <c r="AH47" s="37">
        <v>0</v>
      </c>
      <c r="AI47" s="37">
        <f>+'Outstanding Debt'!DR42</f>
        <v>0</v>
      </c>
      <c r="AJ47" s="37">
        <f>+'Outstanding Debt'!DY42-'Outstanding Debt'!DZ42-'Outstanding Debt'!EA42</f>
        <v>0</v>
      </c>
      <c r="AK47" s="37">
        <f>+'Outstanding Debt'!DZ42+'Outstanding Debt'!EA42</f>
        <v>0</v>
      </c>
      <c r="AL47" s="37">
        <f t="shared" si="3"/>
        <v>0</v>
      </c>
      <c r="AM47" s="37">
        <f>+E47+G47+I47+K47+O47+Q47+S47+U47+W47+Y47+AA47+AC47+AE47+AG47+AI47+AK47</f>
        <v>0</v>
      </c>
      <c r="AN47" s="37">
        <f t="shared" si="1"/>
        <v>0</v>
      </c>
      <c r="AO47" s="37">
        <f t="shared" si="4"/>
        <v>0</v>
      </c>
      <c r="AP47" s="2"/>
      <c r="AQ47" s="62"/>
    </row>
    <row r="48" spans="2:43" hidden="1" x14ac:dyDescent="0.2">
      <c r="B48" s="3">
        <v>2057</v>
      </c>
      <c r="C48" s="3">
        <v>2056</v>
      </c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>
        <v>0</v>
      </c>
      <c r="Q48" s="37">
        <f>+'Outstanding Debt'!BH43+'Outstanding Debt'!BI43</f>
        <v>0</v>
      </c>
      <c r="R48" s="37">
        <v>0</v>
      </c>
      <c r="S48" s="37">
        <f>+'Outstanding Debt'!BO43+'Outstanding Debt'!BP43</f>
        <v>0</v>
      </c>
      <c r="T48" s="37">
        <v>0</v>
      </c>
      <c r="U48" s="37">
        <f>+'Outstanding Debt'!BL43+'Outstanding Debt'!BM43</f>
        <v>0</v>
      </c>
      <c r="V48" s="37">
        <v>0</v>
      </c>
      <c r="W48" s="37">
        <f>+'Outstanding Debt'!BS43+'Outstanding Debt'!BT43</f>
        <v>0</v>
      </c>
      <c r="X48" s="37">
        <v>0</v>
      </c>
      <c r="Y48" s="37">
        <f>+'Outstanding Debt'!BP43+'Outstanding Debt'!BQ43</f>
        <v>0</v>
      </c>
      <c r="Z48" s="37">
        <v>0</v>
      </c>
      <c r="AA48" s="37">
        <f>+'Outstanding Debt'!BW43+'Outstanding Debt'!BX43</f>
        <v>0</v>
      </c>
      <c r="AB48" s="37">
        <v>0</v>
      </c>
      <c r="AC48" s="37">
        <f>+'Outstanding Debt'!CW43</f>
        <v>0</v>
      </c>
      <c r="AD48" s="37">
        <v>0</v>
      </c>
      <c r="AE48" s="37">
        <f>+'Outstanding Debt'!DD43</f>
        <v>0</v>
      </c>
      <c r="AF48" s="37">
        <v>0</v>
      </c>
      <c r="AG48" s="37">
        <f>+'Outstanding Debt'!DK43</f>
        <v>0</v>
      </c>
      <c r="AH48" s="37">
        <v>0</v>
      </c>
      <c r="AI48" s="37">
        <f>+'Outstanding Debt'!DR43</f>
        <v>0</v>
      </c>
      <c r="AJ48" s="37">
        <f>+'Outstanding Debt'!DY43-'Outstanding Debt'!DZ43-'Outstanding Debt'!EA43</f>
        <v>0</v>
      </c>
      <c r="AK48" s="37">
        <f>+'Outstanding Debt'!DZ43+'Outstanding Debt'!EA43</f>
        <v>0</v>
      </c>
      <c r="AL48" s="37">
        <f t="shared" si="3"/>
        <v>0</v>
      </c>
      <c r="AM48" s="37">
        <f>+E48+G48+I48+K48+O48+Q48+S48+U48+W48+Y48+AA48+AC48+AE48+AG48+AI48+AK48</f>
        <v>0</v>
      </c>
      <c r="AN48" s="37">
        <f t="shared" si="1"/>
        <v>0</v>
      </c>
      <c r="AO48" s="37">
        <f t="shared" si="4"/>
        <v>0</v>
      </c>
      <c r="AP48" s="2"/>
      <c r="AQ48" s="62"/>
    </row>
    <row r="49" spans="2:42" ht="13.5" thickBot="1" x14ac:dyDescent="0.25">
      <c r="B49" s="19" t="s">
        <v>8</v>
      </c>
      <c r="C49" s="19"/>
      <c r="D49" s="46">
        <f>SUM(D14:D48)</f>
        <v>0</v>
      </c>
      <c r="E49" s="46">
        <f>SUM(E11:E48)</f>
        <v>0</v>
      </c>
      <c r="F49" s="46">
        <f>SUM(F14:F48)</f>
        <v>1687415.625</v>
      </c>
      <c r="G49" s="46">
        <f>SUM(G14:G48)</f>
        <v>562471.875</v>
      </c>
      <c r="H49" s="46">
        <f>SUM(H14:H48)</f>
        <v>2989816.1499999994</v>
      </c>
      <c r="I49" s="46">
        <f>SUM(I14:I48)</f>
        <v>1494683.85</v>
      </c>
      <c r="J49" s="46">
        <f>SUM(J14:J48)</f>
        <v>233461.5</v>
      </c>
      <c r="K49" s="46">
        <f>SUM(K11:K48)</f>
        <v>0</v>
      </c>
      <c r="L49" s="46">
        <f>SUM(L14:L48)</f>
        <v>2962700.1</v>
      </c>
      <c r="M49" s="46">
        <f>SUM(M14:M48)</f>
        <v>5234875.0999999987</v>
      </c>
      <c r="N49" s="46">
        <f>SUM(N14:N48)</f>
        <v>1021960</v>
      </c>
      <c r="O49" s="46">
        <f>SUM(O14:O48)</f>
        <v>2502040</v>
      </c>
      <c r="P49" s="46">
        <f>SUM(P11:P48)</f>
        <v>0</v>
      </c>
      <c r="Q49" s="46">
        <f>SUM(Q14:Q48)</f>
        <v>5449337.7999999998</v>
      </c>
      <c r="R49" s="46">
        <f>SUM(R11:R48)</f>
        <v>0</v>
      </c>
      <c r="S49" s="46">
        <f>SUM(S14:S48)</f>
        <v>2447811</v>
      </c>
      <c r="T49" s="46">
        <f>SUM(T11:T48)</f>
        <v>0</v>
      </c>
      <c r="U49" s="46">
        <f>SUM(U14:U48)</f>
        <v>15324524.000000002</v>
      </c>
      <c r="V49" s="46">
        <f>SUM(V11:V48)</f>
        <v>0</v>
      </c>
      <c r="W49" s="46">
        <f>SUM(W14:W48)</f>
        <v>6848755.5</v>
      </c>
      <c r="X49" s="46">
        <f>SUM(X11:X48)</f>
        <v>0</v>
      </c>
      <c r="Y49" s="46">
        <f>SUM(Y14:Y48)</f>
        <v>18720746.699999999</v>
      </c>
      <c r="Z49" s="46">
        <f>SUM(Z11:Z48)</f>
        <v>0</v>
      </c>
      <c r="AA49" s="46">
        <f>SUM(AA14:AA48)</f>
        <v>8662490.5</v>
      </c>
      <c r="AB49" s="46">
        <f>SUM(AB11:AB48)</f>
        <v>0</v>
      </c>
      <c r="AC49" s="46">
        <f>SUM(AC14:AC48)</f>
        <v>9596281.4999999981</v>
      </c>
      <c r="AD49" s="46">
        <f>SUM(AD11:AD48)</f>
        <v>0</v>
      </c>
      <c r="AE49" s="46">
        <f>SUM(AE14:AE48)</f>
        <v>4910125</v>
      </c>
      <c r="AF49" s="46">
        <f>SUM(AF11:AF48)</f>
        <v>0</v>
      </c>
      <c r="AG49" s="46">
        <f>SUM(AG14:AG48)</f>
        <v>2590000</v>
      </c>
      <c r="AH49" s="46">
        <f>SUM(AH11:AH48)</f>
        <v>0</v>
      </c>
      <c r="AI49" s="46">
        <f>SUM(AI14:AI48)</f>
        <v>12267549</v>
      </c>
      <c r="AJ49" s="46">
        <f>SUM(AJ11:AJ48)</f>
        <v>12753313.701666696</v>
      </c>
      <c r="AK49" s="46">
        <f>SUM(AK14:AK48)</f>
        <v>16579791.4583333</v>
      </c>
      <c r="AL49" s="46">
        <f>SUM(AL14:AL48)</f>
        <v>21648666.656666704</v>
      </c>
      <c r="AM49" s="46">
        <f>SUM(AM14:AM48)</f>
        <v>107956608.18333328</v>
      </c>
      <c r="AN49" s="46">
        <f>SUM(AN14:AN48)</f>
        <v>5234875.0999999987</v>
      </c>
      <c r="AO49" s="46">
        <f>SUM(AO14:AO48)</f>
        <v>134840149.94</v>
      </c>
      <c r="AP49" s="65"/>
    </row>
    <row r="50" spans="2:42" ht="13.5" thickTop="1" x14ac:dyDescent="0.2"/>
    <row r="51" spans="2:42" x14ac:dyDescent="0.2">
      <c r="B51" s="7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</row>
    <row r="52" spans="2:42" x14ac:dyDescent="0.2">
      <c r="B52" s="7"/>
    </row>
    <row r="53" spans="2:42" x14ac:dyDescent="0.2">
      <c r="C53" s="7"/>
    </row>
  </sheetData>
  <mergeCells count="37">
    <mergeCell ref="X8:Y8"/>
    <mergeCell ref="Z8:AA8"/>
    <mergeCell ref="X9:Y9"/>
    <mergeCell ref="Z9:AA9"/>
    <mergeCell ref="V9:W9"/>
    <mergeCell ref="V8:W8"/>
    <mergeCell ref="R8:S8"/>
    <mergeCell ref="R9:S9"/>
    <mergeCell ref="P8:Q8"/>
    <mergeCell ref="T9:U9"/>
    <mergeCell ref="T8:U8"/>
    <mergeCell ref="AL10:AN10"/>
    <mergeCell ref="B3:AO3"/>
    <mergeCell ref="B4:AO4"/>
    <mergeCell ref="D8:E8"/>
    <mergeCell ref="F8:G8"/>
    <mergeCell ref="H8:I8"/>
    <mergeCell ref="J8:K8"/>
    <mergeCell ref="L8:M8"/>
    <mergeCell ref="N8:O8"/>
    <mergeCell ref="D9:E9"/>
    <mergeCell ref="J9:K9"/>
    <mergeCell ref="H9:I9"/>
    <mergeCell ref="F9:G9"/>
    <mergeCell ref="L9:M9"/>
    <mergeCell ref="N9:O9"/>
    <mergeCell ref="P9:Q9"/>
    <mergeCell ref="AH8:AI8"/>
    <mergeCell ref="AH9:AI9"/>
    <mergeCell ref="AJ8:AK8"/>
    <mergeCell ref="AJ9:AK9"/>
    <mergeCell ref="AB8:AC8"/>
    <mergeCell ref="AB9:AC9"/>
    <mergeCell ref="AD8:AE8"/>
    <mergeCell ref="AD9:AE9"/>
    <mergeCell ref="AF8:AG8"/>
    <mergeCell ref="AF9:AG9"/>
  </mergeCells>
  <printOptions horizontalCentered="1"/>
  <pageMargins left="0.25" right="0.25" top="0.75" bottom="0.75" header="0.3" footer="0.3"/>
  <pageSetup scale="50" orientation="landscape" r:id="rId1"/>
  <headerFooter>
    <oddFooter>&amp;L&amp;8&amp;D&amp;Z&amp;F</oddFooter>
  </headerFooter>
  <ignoredErrors>
    <ignoredError sqref="S49:Y49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"/>
  <sheetViews>
    <sheetView workbookViewId="0">
      <selection activeCell="G17" sqref="G17"/>
    </sheetView>
  </sheetViews>
  <sheetFormatPr defaultRowHeight="15" x14ac:dyDescent="0.25"/>
  <sheetData/>
  <printOptions horizontalCentered="1"/>
  <pageMargins left="0.25" right="0.25" top="0.75" bottom="0.75" header="0.3" footer="0.3"/>
  <pageSetup scale="97" orientation="landscape" r:id="rId1"/>
  <headerFooter>
    <oddFooter>&amp;L&amp;8&amp;D&amp;Z&amp;F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  <pageSetUpPr fitToPage="1"/>
  </sheetPr>
  <dimension ref="A1"/>
  <sheetViews>
    <sheetView workbookViewId="0">
      <selection activeCell="R30" sqref="R30"/>
    </sheetView>
  </sheetViews>
  <sheetFormatPr defaultRowHeight="15" x14ac:dyDescent="0.25"/>
  <sheetData/>
  <printOptions horizontalCentered="1"/>
  <pageMargins left="0.25" right="0.25" top="0.75" bottom="0.75" header="0.3" footer="0.3"/>
  <pageSetup scale="97" orientation="landscape" r:id="rId1"/>
  <headerFooter>
    <oddFooter>&amp;L&amp;8&amp;D&amp;Z&amp;F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  <pageSetUpPr fitToPage="1"/>
  </sheetPr>
  <dimension ref="A1"/>
  <sheetViews>
    <sheetView zoomScale="115" zoomScaleNormal="115" workbookViewId="0">
      <selection activeCell="G17" sqref="G17"/>
    </sheetView>
  </sheetViews>
  <sheetFormatPr defaultRowHeight="15" x14ac:dyDescent="0.25"/>
  <sheetData/>
  <printOptions horizontalCentered="1"/>
  <pageMargins left="0.25" right="0.25" top="0.75" bottom="0.75" header="0.3" footer="0.3"/>
  <pageSetup orientation="landscape" r:id="rId1"/>
  <headerFooter>
    <oddFooter>&amp;L&amp;8&amp;D&amp;Z&amp;F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  <pageSetUpPr fitToPage="1"/>
  </sheetPr>
  <dimension ref="B5:K53"/>
  <sheetViews>
    <sheetView topLeftCell="A16" zoomScaleNormal="100" workbookViewId="0">
      <selection activeCell="M48" sqref="M48"/>
    </sheetView>
  </sheetViews>
  <sheetFormatPr defaultColWidth="8.85546875" defaultRowHeight="12.75" x14ac:dyDescent="0.2"/>
  <cols>
    <col min="1" max="2" width="8.85546875" style="1"/>
    <col min="3" max="3" width="0.85546875" style="1" customWidth="1"/>
    <col min="4" max="4" width="14.42578125" style="1" customWidth="1"/>
    <col min="5" max="5" width="10.42578125" style="1" customWidth="1"/>
    <col min="6" max="7" width="12.5703125" style="1" customWidth="1"/>
    <col min="8" max="8" width="1.42578125" style="1" customWidth="1"/>
    <col min="9" max="9" width="14.5703125" style="1" customWidth="1"/>
    <col min="10" max="10" width="0.85546875" style="1" customWidth="1"/>
    <col min="11" max="11" width="13.85546875" style="1" customWidth="1"/>
    <col min="12" max="16384" width="8.85546875" style="1"/>
  </cols>
  <sheetData>
    <row r="5" spans="2:11" ht="15.75" x14ac:dyDescent="0.25">
      <c r="B5" s="182" t="s">
        <v>16</v>
      </c>
      <c r="C5" s="182"/>
      <c r="D5" s="182"/>
      <c r="E5" s="182"/>
      <c r="F5" s="182"/>
      <c r="G5" s="182"/>
      <c r="H5" s="182"/>
      <c r="I5" s="182"/>
      <c r="J5" s="182"/>
      <c r="K5" s="182"/>
    </row>
    <row r="6" spans="2:11" ht="14.25" x14ac:dyDescent="0.2">
      <c r="B6" s="193" t="s">
        <v>53</v>
      </c>
      <c r="C6" s="193"/>
      <c r="D6" s="193"/>
      <c r="E6" s="193"/>
      <c r="F6" s="193"/>
      <c r="G6" s="193"/>
      <c r="H6" s="193"/>
      <c r="I6" s="193"/>
      <c r="J6" s="193"/>
      <c r="K6" s="193"/>
    </row>
    <row r="7" spans="2:11" ht="14.25" x14ac:dyDescent="0.2">
      <c r="B7" s="187" t="s">
        <v>94</v>
      </c>
      <c r="C7" s="187"/>
      <c r="D7" s="187"/>
      <c r="E7" s="187"/>
      <c r="F7" s="187"/>
      <c r="G7" s="187"/>
      <c r="H7" s="187"/>
      <c r="I7" s="187"/>
      <c r="J7" s="187"/>
      <c r="K7" s="187"/>
    </row>
    <row r="9" spans="2:11" x14ac:dyDescent="0.2">
      <c r="D9" s="1" t="s">
        <v>25</v>
      </c>
      <c r="F9" s="47">
        <v>43313</v>
      </c>
    </row>
    <row r="10" spans="2:11" x14ac:dyDescent="0.2">
      <c r="D10" s="1" t="s">
        <v>26</v>
      </c>
      <c r="F10" s="47">
        <v>43525</v>
      </c>
    </row>
    <row r="11" spans="2:11" x14ac:dyDescent="0.2">
      <c r="D11" s="1" t="s">
        <v>28</v>
      </c>
      <c r="F11" s="47">
        <v>43709</v>
      </c>
    </row>
    <row r="12" spans="2:11" x14ac:dyDescent="0.2">
      <c r="D12" s="1" t="s">
        <v>27</v>
      </c>
      <c r="F12" s="72">
        <v>50649</v>
      </c>
    </row>
    <row r="13" spans="2:11" x14ac:dyDescent="0.2">
      <c r="D13" s="1" t="s">
        <v>29</v>
      </c>
      <c r="F13" s="48" t="s">
        <v>128</v>
      </c>
    </row>
    <row r="14" spans="2:11" x14ac:dyDescent="0.2">
      <c r="K14" s="41"/>
    </row>
    <row r="15" spans="2:11" ht="15.75" x14ac:dyDescent="0.2">
      <c r="B15" s="40"/>
      <c r="C15" s="40"/>
      <c r="D15" s="183" t="s">
        <v>119</v>
      </c>
      <c r="E15" s="183"/>
      <c r="F15" s="183"/>
      <c r="G15" s="183"/>
      <c r="H15" s="183"/>
      <c r="I15" s="183"/>
      <c r="J15" s="183"/>
      <c r="K15" s="183"/>
    </row>
    <row r="16" spans="2:11" x14ac:dyDescent="0.2">
      <c r="B16" s="41" t="s">
        <v>0</v>
      </c>
      <c r="C16" s="41"/>
      <c r="D16" s="41"/>
      <c r="E16" s="41" t="s">
        <v>4</v>
      </c>
      <c r="F16" s="41"/>
      <c r="G16" s="41"/>
      <c r="H16" s="41"/>
      <c r="I16" s="41" t="s">
        <v>80</v>
      </c>
      <c r="J16" s="41"/>
      <c r="K16" s="41" t="s">
        <v>82</v>
      </c>
    </row>
    <row r="17" spans="2:11" ht="15.75" x14ac:dyDescent="0.2">
      <c r="B17" s="42">
        <v>41912</v>
      </c>
      <c r="C17" s="42"/>
      <c r="D17" s="43" t="s">
        <v>5</v>
      </c>
      <c r="E17" s="43" t="s">
        <v>22</v>
      </c>
      <c r="F17" s="43" t="s">
        <v>4</v>
      </c>
      <c r="G17" s="43" t="s">
        <v>8</v>
      </c>
      <c r="H17" s="43"/>
      <c r="I17" s="43" t="s">
        <v>83</v>
      </c>
      <c r="J17" s="43"/>
      <c r="K17" s="43" t="s">
        <v>51</v>
      </c>
    </row>
    <row r="18" spans="2:11" x14ac:dyDescent="0.2">
      <c r="B18" s="3">
        <v>2014</v>
      </c>
      <c r="C18" s="39"/>
      <c r="D18" s="31">
        <v>0</v>
      </c>
      <c r="E18" s="55">
        <v>0</v>
      </c>
      <c r="F18" s="31">
        <v>0</v>
      </c>
      <c r="G18" s="31">
        <f>+F18+D18</f>
        <v>0</v>
      </c>
      <c r="H18" s="31"/>
      <c r="I18" s="31">
        <f>+G18/3</f>
        <v>0</v>
      </c>
      <c r="J18" s="31"/>
      <c r="K18" s="31">
        <f>+G18-I18</f>
        <v>0</v>
      </c>
    </row>
    <row r="19" spans="2:11" x14ac:dyDescent="0.2">
      <c r="B19" s="3">
        <v>2015</v>
      </c>
      <c r="C19" s="38"/>
      <c r="D19" s="2">
        <v>0</v>
      </c>
      <c r="E19" s="55">
        <v>0</v>
      </c>
      <c r="F19" s="2">
        <v>0</v>
      </c>
      <c r="G19" s="2">
        <f t="shared" ref="G19:G48" si="0">+F19+D19</f>
        <v>0</v>
      </c>
      <c r="H19" s="2"/>
      <c r="I19" s="2">
        <f t="shared" ref="I19:I48" si="1">+G19/3</f>
        <v>0</v>
      </c>
      <c r="K19" s="2">
        <f t="shared" ref="K19:K48" si="2">+G19-I19</f>
        <v>0</v>
      </c>
    </row>
    <row r="20" spans="2:11" x14ac:dyDescent="0.2">
      <c r="B20" s="3">
        <v>2016</v>
      </c>
      <c r="C20" s="38"/>
      <c r="D20" s="2">
        <v>0</v>
      </c>
      <c r="E20" s="55">
        <v>0</v>
      </c>
      <c r="F20" s="2">
        <v>0</v>
      </c>
      <c r="G20" s="2">
        <f t="shared" si="0"/>
        <v>0</v>
      </c>
      <c r="H20" s="2"/>
      <c r="I20" s="2">
        <f t="shared" si="1"/>
        <v>0</v>
      </c>
      <c r="K20" s="2">
        <f t="shared" si="2"/>
        <v>0</v>
      </c>
    </row>
    <row r="21" spans="2:11" x14ac:dyDescent="0.2">
      <c r="B21" s="3">
        <v>2017</v>
      </c>
      <c r="C21" s="38"/>
      <c r="D21" s="2">
        <v>0</v>
      </c>
      <c r="E21" s="55">
        <v>0</v>
      </c>
      <c r="F21" s="2">
        <v>0</v>
      </c>
      <c r="G21" s="2">
        <f t="shared" si="0"/>
        <v>0</v>
      </c>
      <c r="H21" s="2"/>
      <c r="I21" s="2">
        <f t="shared" si="1"/>
        <v>0</v>
      </c>
      <c r="K21" s="2">
        <f t="shared" si="2"/>
        <v>0</v>
      </c>
    </row>
    <row r="22" spans="2:11" x14ac:dyDescent="0.2">
      <c r="B22" s="3">
        <v>2018</v>
      </c>
      <c r="C22" s="38"/>
      <c r="D22" s="2">
        <v>0</v>
      </c>
      <c r="E22" s="55">
        <v>0</v>
      </c>
      <c r="F22" s="2">
        <v>0</v>
      </c>
      <c r="G22" s="2">
        <f t="shared" si="0"/>
        <v>0</v>
      </c>
      <c r="H22" s="2"/>
      <c r="I22" s="2">
        <f t="shared" si="1"/>
        <v>0</v>
      </c>
      <c r="K22" s="2">
        <f t="shared" si="2"/>
        <v>0</v>
      </c>
    </row>
    <row r="23" spans="2:11" x14ac:dyDescent="0.2">
      <c r="B23" s="3">
        <v>2019</v>
      </c>
      <c r="C23" s="38"/>
      <c r="D23" s="2">
        <v>0</v>
      </c>
      <c r="E23" s="44">
        <v>0</v>
      </c>
      <c r="F23" s="2">
        <v>150000</v>
      </c>
      <c r="G23" s="2">
        <f t="shared" si="0"/>
        <v>150000</v>
      </c>
      <c r="H23" s="2"/>
      <c r="I23" s="2">
        <f t="shared" si="1"/>
        <v>50000</v>
      </c>
      <c r="K23" s="2">
        <f t="shared" si="2"/>
        <v>100000</v>
      </c>
    </row>
    <row r="24" spans="2:11" x14ac:dyDescent="0.2">
      <c r="B24" s="3">
        <v>2020</v>
      </c>
      <c r="C24" s="38"/>
      <c r="D24" s="2">
        <v>200000</v>
      </c>
      <c r="E24" s="44">
        <v>0.03</v>
      </c>
      <c r="F24" s="2">
        <v>150000</v>
      </c>
      <c r="G24" s="2">
        <f t="shared" si="0"/>
        <v>350000</v>
      </c>
      <c r="H24" s="2"/>
      <c r="I24" s="2">
        <f t="shared" si="1"/>
        <v>116666.66666666667</v>
      </c>
      <c r="K24" s="2">
        <f t="shared" si="2"/>
        <v>233333.33333333331</v>
      </c>
    </row>
    <row r="25" spans="2:11" x14ac:dyDescent="0.2">
      <c r="B25" s="3">
        <v>2021</v>
      </c>
      <c r="C25" s="38"/>
      <c r="D25" s="2">
        <v>205000</v>
      </c>
      <c r="E25" s="44">
        <v>0.03</v>
      </c>
      <c r="F25" s="2">
        <v>144000</v>
      </c>
      <c r="G25" s="2">
        <f t="shared" si="0"/>
        <v>349000</v>
      </c>
      <c r="H25" s="2"/>
      <c r="I25" s="2">
        <f t="shared" si="1"/>
        <v>116333.33333333333</v>
      </c>
      <c r="K25" s="2">
        <f t="shared" si="2"/>
        <v>232666.66666666669</v>
      </c>
    </row>
    <row r="26" spans="2:11" x14ac:dyDescent="0.2">
      <c r="B26" s="3">
        <v>2022</v>
      </c>
      <c r="C26" s="38"/>
      <c r="D26" s="2">
        <v>210000</v>
      </c>
      <c r="E26" s="44">
        <v>0.03</v>
      </c>
      <c r="F26" s="2">
        <v>137850</v>
      </c>
      <c r="G26" s="2">
        <f t="shared" si="0"/>
        <v>347850</v>
      </c>
      <c r="H26" s="2"/>
      <c r="I26" s="2">
        <f t="shared" si="1"/>
        <v>115950</v>
      </c>
      <c r="K26" s="2">
        <f t="shared" si="2"/>
        <v>231900</v>
      </c>
    </row>
    <row r="27" spans="2:11" x14ac:dyDescent="0.2">
      <c r="B27" s="3">
        <v>2023</v>
      </c>
      <c r="C27" s="38"/>
      <c r="D27" s="2">
        <v>215000</v>
      </c>
      <c r="E27" s="44">
        <v>0.03</v>
      </c>
      <c r="F27" s="2">
        <v>131550</v>
      </c>
      <c r="G27" s="2">
        <f t="shared" si="0"/>
        <v>346550</v>
      </c>
      <c r="H27" s="2"/>
      <c r="I27" s="2">
        <f t="shared" si="1"/>
        <v>115516.66666666667</v>
      </c>
      <c r="K27" s="2">
        <f t="shared" si="2"/>
        <v>231033.33333333331</v>
      </c>
    </row>
    <row r="28" spans="2:11" x14ac:dyDescent="0.2">
      <c r="B28" s="3">
        <v>2024</v>
      </c>
      <c r="C28" s="38"/>
      <c r="D28" s="2">
        <v>225000</v>
      </c>
      <c r="E28" s="44">
        <v>0.03</v>
      </c>
      <c r="F28" s="2">
        <v>125100</v>
      </c>
      <c r="G28" s="2">
        <f t="shared" si="0"/>
        <v>350100</v>
      </c>
      <c r="H28" s="2"/>
      <c r="I28" s="2">
        <f t="shared" si="1"/>
        <v>116700</v>
      </c>
      <c r="K28" s="2">
        <f t="shared" si="2"/>
        <v>233400</v>
      </c>
    </row>
    <row r="29" spans="2:11" x14ac:dyDescent="0.2">
      <c r="B29" s="3">
        <v>2025</v>
      </c>
      <c r="C29" s="38"/>
      <c r="D29" s="2">
        <v>230000</v>
      </c>
      <c r="E29" s="44">
        <v>0.03</v>
      </c>
      <c r="F29" s="2">
        <v>118350</v>
      </c>
      <c r="G29" s="2">
        <f t="shared" si="0"/>
        <v>348350</v>
      </c>
      <c r="H29" s="2"/>
      <c r="I29" s="2">
        <f t="shared" si="1"/>
        <v>116116.66666666667</v>
      </c>
      <c r="K29" s="2">
        <f t="shared" si="2"/>
        <v>232233.33333333331</v>
      </c>
    </row>
    <row r="30" spans="2:11" x14ac:dyDescent="0.2">
      <c r="B30" s="3">
        <v>2026</v>
      </c>
      <c r="C30" s="38"/>
      <c r="D30" s="2">
        <v>240000</v>
      </c>
      <c r="E30" s="44">
        <v>0.03</v>
      </c>
      <c r="F30" s="2">
        <v>111450</v>
      </c>
      <c r="G30" s="2">
        <f t="shared" si="0"/>
        <v>351450</v>
      </c>
      <c r="H30" s="2"/>
      <c r="I30" s="2">
        <f t="shared" si="1"/>
        <v>117150</v>
      </c>
      <c r="K30" s="2">
        <f t="shared" si="2"/>
        <v>234300</v>
      </c>
    </row>
    <row r="31" spans="2:11" x14ac:dyDescent="0.2">
      <c r="B31" s="3">
        <v>2027</v>
      </c>
      <c r="C31" s="38"/>
      <c r="D31" s="2">
        <v>245000</v>
      </c>
      <c r="E31" s="44">
        <v>0.03</v>
      </c>
      <c r="F31" s="2">
        <v>104250</v>
      </c>
      <c r="G31" s="2">
        <f t="shared" si="0"/>
        <v>349250</v>
      </c>
      <c r="H31" s="2"/>
      <c r="I31" s="2">
        <f t="shared" si="1"/>
        <v>116416.66666666667</v>
      </c>
      <c r="K31" s="2">
        <f t="shared" si="2"/>
        <v>232833.33333333331</v>
      </c>
    </row>
    <row r="32" spans="2:11" x14ac:dyDescent="0.2">
      <c r="B32" s="3">
        <v>2028</v>
      </c>
      <c r="C32" s="38"/>
      <c r="D32" s="2">
        <v>250000</v>
      </c>
      <c r="E32" s="44">
        <v>0.03</v>
      </c>
      <c r="F32" s="2">
        <v>96900</v>
      </c>
      <c r="G32" s="2">
        <f t="shared" si="0"/>
        <v>346900</v>
      </c>
      <c r="H32" s="2"/>
      <c r="I32" s="2">
        <f t="shared" si="1"/>
        <v>115633.33333333333</v>
      </c>
      <c r="K32" s="2">
        <f t="shared" si="2"/>
        <v>231266.66666666669</v>
      </c>
    </row>
    <row r="33" spans="2:11" x14ac:dyDescent="0.2">
      <c r="B33" s="3">
        <v>2029</v>
      </c>
      <c r="C33" s="38"/>
      <c r="D33" s="2">
        <v>260000</v>
      </c>
      <c r="E33" s="44">
        <v>0.03</v>
      </c>
      <c r="F33" s="2">
        <v>89400</v>
      </c>
      <c r="G33" s="2">
        <f t="shared" si="0"/>
        <v>349400</v>
      </c>
      <c r="H33" s="2"/>
      <c r="I33" s="2">
        <f t="shared" si="1"/>
        <v>116466.66666666667</v>
      </c>
      <c r="K33" s="2">
        <f t="shared" si="2"/>
        <v>232933.33333333331</v>
      </c>
    </row>
    <row r="34" spans="2:11" x14ac:dyDescent="0.2">
      <c r="B34" s="3">
        <v>2030</v>
      </c>
      <c r="C34" s="38"/>
      <c r="D34" s="2">
        <v>265000</v>
      </c>
      <c r="E34" s="44">
        <v>0.03</v>
      </c>
      <c r="F34" s="2">
        <v>81600</v>
      </c>
      <c r="G34" s="2">
        <f t="shared" si="0"/>
        <v>346600</v>
      </c>
      <c r="H34" s="2"/>
      <c r="I34" s="2">
        <f t="shared" si="1"/>
        <v>115533.33333333333</v>
      </c>
      <c r="K34" s="2">
        <f t="shared" si="2"/>
        <v>231066.66666666669</v>
      </c>
    </row>
    <row r="35" spans="2:11" x14ac:dyDescent="0.2">
      <c r="B35" s="3">
        <v>2031</v>
      </c>
      <c r="C35" s="38"/>
      <c r="D35" s="2">
        <v>275000</v>
      </c>
      <c r="E35" s="44">
        <v>0.03</v>
      </c>
      <c r="F35" s="2">
        <v>73650</v>
      </c>
      <c r="G35" s="2">
        <f t="shared" si="0"/>
        <v>348650</v>
      </c>
      <c r="H35" s="2"/>
      <c r="I35" s="2">
        <f t="shared" si="1"/>
        <v>116216.66666666667</v>
      </c>
      <c r="K35" s="2">
        <f t="shared" si="2"/>
        <v>232433.33333333331</v>
      </c>
    </row>
    <row r="36" spans="2:11" x14ac:dyDescent="0.2">
      <c r="B36" s="3">
        <v>2032</v>
      </c>
      <c r="C36" s="38"/>
      <c r="D36" s="2">
        <v>285000</v>
      </c>
      <c r="E36" s="44">
        <v>0.03</v>
      </c>
      <c r="F36" s="2">
        <v>65400</v>
      </c>
      <c r="G36" s="2">
        <f t="shared" si="0"/>
        <v>350400</v>
      </c>
      <c r="H36" s="2"/>
      <c r="I36" s="2">
        <f t="shared" si="1"/>
        <v>116800</v>
      </c>
      <c r="K36" s="2">
        <f t="shared" si="2"/>
        <v>233600</v>
      </c>
    </row>
    <row r="37" spans="2:11" x14ac:dyDescent="0.2">
      <c r="B37" s="3">
        <v>2033</v>
      </c>
      <c r="C37" s="38"/>
      <c r="D37" s="2">
        <v>290000</v>
      </c>
      <c r="E37" s="44">
        <v>0.03</v>
      </c>
      <c r="F37" s="2">
        <v>56850</v>
      </c>
      <c r="G37" s="2">
        <f t="shared" si="0"/>
        <v>346850</v>
      </c>
      <c r="H37" s="2"/>
      <c r="I37" s="2">
        <f t="shared" si="1"/>
        <v>115616.66666666667</v>
      </c>
      <c r="K37" s="2">
        <f t="shared" si="2"/>
        <v>231233.33333333331</v>
      </c>
    </row>
    <row r="38" spans="2:11" x14ac:dyDescent="0.2">
      <c r="B38" s="3">
        <v>2034</v>
      </c>
      <c r="C38" s="38"/>
      <c r="D38" s="2">
        <v>300000</v>
      </c>
      <c r="E38" s="44">
        <v>0.03</v>
      </c>
      <c r="F38" s="2">
        <v>48150</v>
      </c>
      <c r="G38" s="2">
        <f t="shared" si="0"/>
        <v>348150</v>
      </c>
      <c r="H38" s="2"/>
      <c r="I38" s="2">
        <f t="shared" si="1"/>
        <v>116050</v>
      </c>
      <c r="K38" s="2">
        <f t="shared" si="2"/>
        <v>232100</v>
      </c>
    </row>
    <row r="39" spans="2:11" x14ac:dyDescent="0.2">
      <c r="B39" s="3">
        <v>2035</v>
      </c>
      <c r="C39" s="38"/>
      <c r="D39" s="2">
        <v>310000</v>
      </c>
      <c r="E39" s="44">
        <v>0.03</v>
      </c>
      <c r="F39" s="2">
        <v>39150</v>
      </c>
      <c r="G39" s="2">
        <f t="shared" si="0"/>
        <v>349150</v>
      </c>
      <c r="H39" s="2"/>
      <c r="I39" s="2">
        <f t="shared" si="1"/>
        <v>116383.33333333333</v>
      </c>
      <c r="K39" s="2">
        <f t="shared" si="2"/>
        <v>232766.66666666669</v>
      </c>
    </row>
    <row r="40" spans="2:11" x14ac:dyDescent="0.2">
      <c r="B40" s="3">
        <v>2036</v>
      </c>
      <c r="C40" s="38"/>
      <c r="D40" s="2">
        <v>320000</v>
      </c>
      <c r="E40" s="44">
        <v>0.03</v>
      </c>
      <c r="F40" s="2">
        <v>29850</v>
      </c>
      <c r="G40" s="2">
        <f t="shared" si="0"/>
        <v>349850</v>
      </c>
      <c r="H40" s="2"/>
      <c r="I40" s="2">
        <f t="shared" si="1"/>
        <v>116616.66666666667</v>
      </c>
      <c r="K40" s="2">
        <f t="shared" si="2"/>
        <v>233233.33333333331</v>
      </c>
    </row>
    <row r="41" spans="2:11" x14ac:dyDescent="0.2">
      <c r="B41" s="3">
        <v>2037</v>
      </c>
      <c r="C41" s="38"/>
      <c r="D41" s="2">
        <v>330000</v>
      </c>
      <c r="E41" s="44">
        <v>0.03</v>
      </c>
      <c r="F41" s="2">
        <v>20250</v>
      </c>
      <c r="G41" s="2">
        <f t="shared" si="0"/>
        <v>350250</v>
      </c>
      <c r="H41" s="2"/>
      <c r="I41" s="2">
        <f t="shared" si="1"/>
        <v>116750</v>
      </c>
      <c r="K41" s="2">
        <f t="shared" si="2"/>
        <v>233500</v>
      </c>
    </row>
    <row r="42" spans="2:11" x14ac:dyDescent="0.2">
      <c r="B42" s="3">
        <v>2038</v>
      </c>
      <c r="C42" s="38"/>
      <c r="D42" s="2">
        <v>345000</v>
      </c>
      <c r="E42" s="44">
        <v>0.03</v>
      </c>
      <c r="F42" s="2">
        <v>5175</v>
      </c>
      <c r="G42" s="2">
        <f t="shared" si="0"/>
        <v>350175</v>
      </c>
      <c r="H42" s="2"/>
      <c r="I42" s="2">
        <f t="shared" si="1"/>
        <v>116725</v>
      </c>
      <c r="K42" s="2">
        <f t="shared" si="2"/>
        <v>233450</v>
      </c>
    </row>
    <row r="43" spans="2:11" x14ac:dyDescent="0.2">
      <c r="B43" s="3">
        <v>2039</v>
      </c>
      <c r="C43" s="38"/>
      <c r="D43" s="2">
        <v>0</v>
      </c>
      <c r="E43" s="55">
        <v>0</v>
      </c>
      <c r="F43" s="2">
        <v>0</v>
      </c>
      <c r="G43" s="2">
        <f t="shared" si="0"/>
        <v>0</v>
      </c>
      <c r="H43" s="2"/>
      <c r="I43" s="2">
        <f t="shared" si="1"/>
        <v>0</v>
      </c>
      <c r="K43" s="2">
        <f t="shared" si="2"/>
        <v>0</v>
      </c>
    </row>
    <row r="44" spans="2:11" x14ac:dyDescent="0.2">
      <c r="B44" s="3">
        <v>2040</v>
      </c>
      <c r="C44" s="38"/>
      <c r="D44" s="2">
        <v>0</v>
      </c>
      <c r="E44" s="55">
        <v>0</v>
      </c>
      <c r="F44" s="2">
        <v>0</v>
      </c>
      <c r="G44" s="2">
        <f t="shared" si="0"/>
        <v>0</v>
      </c>
      <c r="H44" s="2"/>
      <c r="I44" s="2">
        <f t="shared" si="1"/>
        <v>0</v>
      </c>
      <c r="K44" s="2">
        <f t="shared" si="2"/>
        <v>0</v>
      </c>
    </row>
    <row r="45" spans="2:11" x14ac:dyDescent="0.2">
      <c r="B45" s="3">
        <v>2041</v>
      </c>
      <c r="C45" s="38"/>
      <c r="D45" s="2">
        <v>0</v>
      </c>
      <c r="E45" s="55">
        <v>0</v>
      </c>
      <c r="F45" s="2">
        <v>0</v>
      </c>
      <c r="G45" s="2">
        <f t="shared" si="0"/>
        <v>0</v>
      </c>
      <c r="H45" s="2"/>
      <c r="I45" s="2">
        <f t="shared" si="1"/>
        <v>0</v>
      </c>
      <c r="K45" s="2">
        <f t="shared" si="2"/>
        <v>0</v>
      </c>
    </row>
    <row r="46" spans="2:11" x14ac:dyDescent="0.2">
      <c r="B46" s="3">
        <v>2042</v>
      </c>
      <c r="C46" s="38"/>
      <c r="D46" s="2">
        <v>0</v>
      </c>
      <c r="E46" s="55">
        <v>0</v>
      </c>
      <c r="F46" s="2">
        <v>0</v>
      </c>
      <c r="G46" s="2">
        <f t="shared" si="0"/>
        <v>0</v>
      </c>
      <c r="H46" s="2"/>
      <c r="I46" s="2">
        <f t="shared" si="1"/>
        <v>0</v>
      </c>
      <c r="K46" s="2">
        <f t="shared" si="2"/>
        <v>0</v>
      </c>
    </row>
    <row r="47" spans="2:11" x14ac:dyDescent="0.2">
      <c r="B47" s="3">
        <v>2043</v>
      </c>
      <c r="C47" s="38"/>
      <c r="D47" s="2">
        <v>0</v>
      </c>
      <c r="E47" s="55">
        <v>0</v>
      </c>
      <c r="F47" s="2">
        <v>0</v>
      </c>
      <c r="G47" s="2">
        <f t="shared" si="0"/>
        <v>0</v>
      </c>
      <c r="H47" s="2"/>
      <c r="I47" s="2">
        <f t="shared" si="1"/>
        <v>0</v>
      </c>
      <c r="K47" s="2">
        <f t="shared" si="2"/>
        <v>0</v>
      </c>
    </row>
    <row r="48" spans="2:11" x14ac:dyDescent="0.2">
      <c r="B48" s="3">
        <v>2044</v>
      </c>
      <c r="C48" s="38"/>
      <c r="D48" s="2">
        <v>0</v>
      </c>
      <c r="E48" s="55">
        <v>0</v>
      </c>
      <c r="F48" s="2">
        <v>0</v>
      </c>
      <c r="G48" s="2">
        <f t="shared" si="0"/>
        <v>0</v>
      </c>
      <c r="H48" s="2"/>
      <c r="I48" s="2">
        <f t="shared" si="1"/>
        <v>0</v>
      </c>
      <c r="K48" s="2">
        <f t="shared" si="2"/>
        <v>0</v>
      </c>
    </row>
    <row r="49" spans="2:11" ht="13.5" thickBot="1" x14ac:dyDescent="0.25">
      <c r="B49" s="19" t="s">
        <v>8</v>
      </c>
      <c r="C49" s="19"/>
      <c r="D49" s="45">
        <f>SUM(D18:D48)</f>
        <v>5000000</v>
      </c>
      <c r="E49" s="9"/>
      <c r="F49" s="45">
        <f>SUM(F18:F48)</f>
        <v>1778925</v>
      </c>
      <c r="G49" s="45">
        <f>SUM(G18:G48)</f>
        <v>6778925</v>
      </c>
      <c r="H49" s="45"/>
      <c r="I49" s="45">
        <f>SUM(I18:I48)</f>
        <v>2259641.666666667</v>
      </c>
      <c r="J49" s="9"/>
      <c r="K49" s="45">
        <f>SUM(K18:K48)</f>
        <v>4519283.333333334</v>
      </c>
    </row>
    <row r="50" spans="2:11" ht="13.5" thickTop="1" x14ac:dyDescent="0.2"/>
    <row r="51" spans="2:11" x14ac:dyDescent="0.2">
      <c r="B51" s="7" t="s">
        <v>118</v>
      </c>
    </row>
    <row r="52" spans="2:11" x14ac:dyDescent="0.2">
      <c r="B52" s="7" t="s">
        <v>24</v>
      </c>
    </row>
    <row r="53" spans="2:11" x14ac:dyDescent="0.2">
      <c r="B53" s="7" t="s">
        <v>31</v>
      </c>
    </row>
  </sheetData>
  <mergeCells count="4">
    <mergeCell ref="B5:K5"/>
    <mergeCell ref="B6:K6"/>
    <mergeCell ref="B7:K7"/>
    <mergeCell ref="D15:K15"/>
  </mergeCells>
  <printOptions horizontalCentered="1"/>
  <pageMargins left="0.7" right="0.7" top="0.75" bottom="0.75" header="0.3" footer="0.3"/>
  <pageSetup scale="71" orientation="landscape" r:id="rId1"/>
  <headerFooter>
    <oddFooter>&amp;L&amp;8&amp;D&amp;Z&amp;F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B3:W48"/>
  <sheetViews>
    <sheetView topLeftCell="B1" zoomScaleNormal="100" workbookViewId="0">
      <selection activeCell="B3" sqref="B3:U44"/>
    </sheetView>
  </sheetViews>
  <sheetFormatPr defaultColWidth="8.85546875" defaultRowHeight="12.75" x14ac:dyDescent="0.2"/>
  <cols>
    <col min="1" max="1" width="8.85546875" style="1" customWidth="1"/>
    <col min="2" max="2" width="9.5703125" style="1" customWidth="1"/>
    <col min="3" max="3" width="0.85546875" style="1" hidden="1" customWidth="1"/>
    <col min="4" max="4" width="14.42578125" style="1" hidden="1" customWidth="1"/>
    <col min="5" max="8" width="15.85546875" style="1" customWidth="1"/>
    <col min="9" max="9" width="14.28515625" style="1" customWidth="1"/>
    <col min="10" max="10" width="14.42578125" style="1" bestFit="1" customWidth="1"/>
    <col min="11" max="11" width="14.7109375" style="1" bestFit="1" customWidth="1"/>
    <col min="12" max="12" width="14.42578125" style="1" bestFit="1" customWidth="1"/>
    <col min="13" max="13" width="14.7109375" style="1" bestFit="1" customWidth="1"/>
    <col min="14" max="14" width="14.42578125" style="1" bestFit="1" customWidth="1"/>
    <col min="15" max="15" width="14.7109375" style="1" bestFit="1" customWidth="1"/>
    <col min="16" max="16" width="14.42578125" style="1" bestFit="1" customWidth="1"/>
    <col min="17" max="19" width="14.7109375" style="1" bestFit="1" customWidth="1"/>
    <col min="20" max="20" width="14.7109375" style="1" customWidth="1"/>
    <col min="21" max="21" width="15.85546875" style="1" customWidth="1"/>
    <col min="22" max="22" width="12.140625" style="1" customWidth="1"/>
    <col min="23" max="23" width="11.42578125" style="1" bestFit="1" customWidth="1"/>
    <col min="24" max="16384" width="8.85546875" style="1"/>
  </cols>
  <sheetData>
    <row r="3" spans="2:23" ht="20.25" x14ac:dyDescent="0.3">
      <c r="B3" s="186" t="s">
        <v>178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</row>
    <row r="4" spans="2:23" ht="15" thickBot="1" x14ac:dyDescent="0.2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</row>
    <row r="5" spans="2:23" x14ac:dyDescent="0.2">
      <c r="B5" s="122" t="s">
        <v>176</v>
      </c>
      <c r="C5" s="123"/>
      <c r="D5" s="123" t="s">
        <v>179</v>
      </c>
      <c r="E5" s="123" t="s">
        <v>182</v>
      </c>
      <c r="F5" s="123" t="s">
        <v>183</v>
      </c>
      <c r="G5" s="123" t="s">
        <v>196</v>
      </c>
      <c r="H5" s="123" t="s">
        <v>217</v>
      </c>
      <c r="I5" s="123" t="s">
        <v>228</v>
      </c>
      <c r="J5" s="123" t="s">
        <v>243</v>
      </c>
      <c r="K5" s="123" t="s">
        <v>243</v>
      </c>
      <c r="L5" s="123" t="s">
        <v>243</v>
      </c>
      <c r="M5" s="123" t="s">
        <v>243</v>
      </c>
      <c r="N5" s="123" t="s">
        <v>243</v>
      </c>
      <c r="O5" s="123" t="s">
        <v>243</v>
      </c>
      <c r="P5" s="123" t="s">
        <v>243</v>
      </c>
      <c r="Q5" s="123" t="s">
        <v>243</v>
      </c>
      <c r="R5" s="123" t="s">
        <v>243</v>
      </c>
      <c r="S5" s="123" t="s">
        <v>243</v>
      </c>
      <c r="T5" s="123" t="s">
        <v>283</v>
      </c>
      <c r="U5" s="124"/>
      <c r="V5" s="111"/>
    </row>
    <row r="6" spans="2:23" x14ac:dyDescent="0.2">
      <c r="B6" s="138" t="s">
        <v>177</v>
      </c>
      <c r="C6" s="139"/>
      <c r="D6" s="139" t="s">
        <v>177</v>
      </c>
      <c r="E6" s="139" t="s">
        <v>180</v>
      </c>
      <c r="F6" s="139" t="s">
        <v>181</v>
      </c>
      <c r="G6" s="139" t="s">
        <v>197</v>
      </c>
      <c r="H6" s="139" t="s">
        <v>197</v>
      </c>
      <c r="I6" s="139" t="s">
        <v>229</v>
      </c>
      <c r="J6" s="139" t="s">
        <v>242</v>
      </c>
      <c r="K6" s="139" t="s">
        <v>242</v>
      </c>
      <c r="L6" s="139" t="s">
        <v>242</v>
      </c>
      <c r="M6" s="139" t="s">
        <v>242</v>
      </c>
      <c r="N6" s="139" t="s">
        <v>242</v>
      </c>
      <c r="O6" s="139" t="s">
        <v>242</v>
      </c>
      <c r="P6" s="139" t="s">
        <v>242</v>
      </c>
      <c r="Q6" s="139" t="s">
        <v>242</v>
      </c>
      <c r="R6" s="139" t="s">
        <v>242</v>
      </c>
      <c r="S6" s="139" t="s">
        <v>242</v>
      </c>
      <c r="T6" s="139" t="s">
        <v>284</v>
      </c>
      <c r="U6" s="140"/>
      <c r="V6" s="111"/>
    </row>
    <row r="7" spans="2:23" ht="13.5" thickBot="1" x14ac:dyDescent="0.25">
      <c r="B7" s="125"/>
      <c r="C7" s="126"/>
      <c r="D7" s="126"/>
      <c r="E7" s="126"/>
      <c r="F7" s="126"/>
      <c r="G7" s="126"/>
      <c r="H7" s="126" t="s">
        <v>216</v>
      </c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7"/>
      <c r="V7" s="111"/>
    </row>
    <row r="8" spans="2:23" ht="15.75" x14ac:dyDescent="0.25">
      <c r="B8" s="118"/>
      <c r="C8" s="118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1"/>
    </row>
    <row r="9" spans="2:23" ht="15.75" x14ac:dyDescent="0.25">
      <c r="B9" s="117" t="s">
        <v>0</v>
      </c>
      <c r="C9" s="117"/>
      <c r="D9" s="117" t="s">
        <v>152</v>
      </c>
      <c r="E9" s="117" t="s">
        <v>154</v>
      </c>
      <c r="F9" s="117" t="s">
        <v>155</v>
      </c>
      <c r="G9" s="117" t="s">
        <v>194</v>
      </c>
      <c r="H9" s="117" t="s">
        <v>215</v>
      </c>
      <c r="I9" s="117" t="s">
        <v>227</v>
      </c>
      <c r="J9" s="117" t="s">
        <v>240</v>
      </c>
      <c r="K9" s="117" t="s">
        <v>241</v>
      </c>
      <c r="L9" s="117" t="s">
        <v>255</v>
      </c>
      <c r="M9" s="117" t="s">
        <v>256</v>
      </c>
      <c r="N9" s="117" t="s">
        <v>266</v>
      </c>
      <c r="O9" s="117" t="s">
        <v>267</v>
      </c>
      <c r="P9" s="117" t="s">
        <v>278</v>
      </c>
      <c r="Q9" s="117" t="s">
        <v>279</v>
      </c>
      <c r="R9" s="117" t="s">
        <v>280</v>
      </c>
      <c r="S9" s="117" t="s">
        <v>281</v>
      </c>
      <c r="T9" s="117" t="s">
        <v>282</v>
      </c>
      <c r="U9" s="117"/>
      <c r="V9" s="111"/>
    </row>
    <row r="10" spans="2:23" ht="15.75" x14ac:dyDescent="0.25">
      <c r="B10" s="144">
        <v>41912</v>
      </c>
      <c r="C10" s="144"/>
      <c r="D10" s="144" t="s">
        <v>153</v>
      </c>
      <c r="E10" s="144" t="s">
        <v>151</v>
      </c>
      <c r="F10" s="144" t="s">
        <v>151</v>
      </c>
      <c r="G10" s="144" t="s">
        <v>195</v>
      </c>
      <c r="H10" s="144" t="s">
        <v>151</v>
      </c>
      <c r="I10" s="144" t="s">
        <v>153</v>
      </c>
      <c r="J10" s="144" t="s">
        <v>235</v>
      </c>
      <c r="K10" s="144" t="s">
        <v>236</v>
      </c>
      <c r="L10" s="144" t="s">
        <v>235</v>
      </c>
      <c r="M10" s="144" t="s">
        <v>236</v>
      </c>
      <c r="N10" s="144" t="s">
        <v>235</v>
      </c>
      <c r="O10" s="144" t="s">
        <v>236</v>
      </c>
      <c r="P10" s="144" t="s">
        <v>235</v>
      </c>
      <c r="Q10" s="144" t="s">
        <v>236</v>
      </c>
      <c r="R10" s="144" t="s">
        <v>236</v>
      </c>
      <c r="S10" s="144" t="s">
        <v>236</v>
      </c>
      <c r="T10" s="144" t="s">
        <v>151</v>
      </c>
      <c r="U10" s="144" t="s">
        <v>8</v>
      </c>
      <c r="V10" s="111"/>
    </row>
    <row r="11" spans="2:23" ht="15.75" x14ac:dyDescent="0.25">
      <c r="B11" s="119">
        <v>2025</v>
      </c>
      <c r="C11" s="119">
        <v>2024</v>
      </c>
      <c r="D11" s="128">
        <f>+'Outstanding Debt'!E11</f>
        <v>0</v>
      </c>
      <c r="E11" s="141">
        <f>+'Outstanding Debt'!N11</f>
        <v>225787.5</v>
      </c>
      <c r="F11" s="141">
        <f>+'Outstanding Debt'!W11</f>
        <v>372750</v>
      </c>
      <c r="G11" s="141">
        <f>+'Outstanding Debt'!AF11</f>
        <v>233461.5</v>
      </c>
      <c r="H11" s="141">
        <f>+'Outstanding Debt'!AO11</f>
        <v>710525.02</v>
      </c>
      <c r="I11" s="141">
        <f>+'Outstanding Debt'!AX11</f>
        <v>986500</v>
      </c>
      <c r="J11" s="141">
        <f>+'Outstanding Debt'!BG11</f>
        <v>209071.3</v>
      </c>
      <c r="K11" s="141">
        <f>+'Outstanding Debt'!BN11</f>
        <v>95203.5</v>
      </c>
      <c r="L11" s="141">
        <f>+'Outstanding Debt'!BU11</f>
        <v>567952.30000000005</v>
      </c>
      <c r="M11" s="141">
        <f>+'Outstanding Debt'!CB11</f>
        <v>255947</v>
      </c>
      <c r="N11" s="141">
        <f>+'Outstanding Debt'!CI11</f>
        <v>668733.1</v>
      </c>
      <c r="O11" s="141">
        <f>+'Outstanding Debt'!CP11</f>
        <v>309180.5</v>
      </c>
      <c r="P11" s="141">
        <f>+'Outstanding Debt'!CW11</f>
        <v>383703.9</v>
      </c>
      <c r="Q11" s="141">
        <f>+'Outstanding Debt'!DD11</f>
        <v>198659</v>
      </c>
      <c r="R11" s="141">
        <f>+'Outstanding Debt'!DK11</f>
        <v>105000</v>
      </c>
      <c r="S11" s="141">
        <f>+'Outstanding Debt'!DR11</f>
        <v>489310</v>
      </c>
      <c r="T11" s="141">
        <f>+'Outstanding Debt'!DY11</f>
        <v>1089085.77</v>
      </c>
      <c r="U11" s="141">
        <f>SUM(D11:T11)</f>
        <v>6900870.3900000006</v>
      </c>
      <c r="V11" s="112"/>
      <c r="W11" s="62"/>
    </row>
    <row r="12" spans="2:23" ht="15.75" x14ac:dyDescent="0.25">
      <c r="B12" s="119">
        <v>2026</v>
      </c>
      <c r="C12" s="119">
        <v>2025</v>
      </c>
      <c r="D12" s="128">
        <f>+'Outstanding Debt'!E12</f>
        <v>0</v>
      </c>
      <c r="E12" s="120">
        <f>+'Outstanding Debt'!N12</f>
        <v>225362.5</v>
      </c>
      <c r="F12" s="120">
        <f>+'Outstanding Debt'!W12</f>
        <v>372450</v>
      </c>
      <c r="G12" s="120">
        <f>+'Outstanding Debt'!AF12</f>
        <v>0</v>
      </c>
      <c r="H12" s="120">
        <f>+'Outstanding Debt'!AO12</f>
        <v>714475.02</v>
      </c>
      <c r="I12" s="120">
        <f>+'Outstanding Debt'!AX12</f>
        <v>990000</v>
      </c>
      <c r="J12" s="120">
        <f>+'Outstanding Debt'!BG12</f>
        <v>209927.3</v>
      </c>
      <c r="K12" s="120">
        <f>+'Outstanding Debt'!BN12</f>
        <v>94683.5</v>
      </c>
      <c r="L12" s="120">
        <f>+'Outstanding Debt'!BU12</f>
        <v>567920.30000000005</v>
      </c>
      <c r="M12" s="120">
        <f>+'Outstanding Debt'!CB12</f>
        <v>254587</v>
      </c>
      <c r="N12" s="120">
        <f>+'Outstanding Debt'!CI12</f>
        <v>668497.69999999995</v>
      </c>
      <c r="O12" s="120">
        <f>+'Outstanding Debt'!CP12</f>
        <v>307167.5</v>
      </c>
      <c r="P12" s="120">
        <f>+'Outstanding Debt'!CW12</f>
        <v>383856.4</v>
      </c>
      <c r="Q12" s="120">
        <f>+'Outstanding Debt'!DD12</f>
        <v>197003</v>
      </c>
      <c r="R12" s="120">
        <f>+'Outstanding Debt'!DK12</f>
        <v>105000</v>
      </c>
      <c r="S12" s="120">
        <f>+'Outstanding Debt'!DR12</f>
        <v>489250</v>
      </c>
      <c r="T12" s="120">
        <f>+'Outstanding Debt'!DY12</f>
        <v>1088643.76</v>
      </c>
      <c r="U12" s="120">
        <f t="shared" ref="U12:U43" si="0">SUM(D12:T12)</f>
        <v>6668823.9800000004</v>
      </c>
      <c r="V12" s="112"/>
      <c r="W12" s="62"/>
    </row>
    <row r="13" spans="2:23" ht="15.75" x14ac:dyDescent="0.25">
      <c r="B13" s="119">
        <v>2027</v>
      </c>
      <c r="C13" s="119">
        <v>2026</v>
      </c>
      <c r="D13" s="128">
        <f>+'Outstanding Debt'!E13</f>
        <v>0</v>
      </c>
      <c r="E13" s="120">
        <f>+'Outstanding Debt'!N13</f>
        <v>224762.5</v>
      </c>
      <c r="F13" s="120">
        <f>+'Outstanding Debt'!W13</f>
        <v>375700</v>
      </c>
      <c r="G13" s="120">
        <f>+'Outstanding Debt'!AF13</f>
        <v>0</v>
      </c>
      <c r="H13" s="120">
        <f>+'Outstanding Debt'!AO13</f>
        <v>707825.02</v>
      </c>
      <c r="I13" s="120">
        <f>+'Outstanding Debt'!AX13</f>
        <v>991250</v>
      </c>
      <c r="J13" s="120">
        <f>+'Outstanding Debt'!BG13</f>
        <v>209767.3</v>
      </c>
      <c r="K13" s="120">
        <f>+'Outstanding Debt'!BN13</f>
        <v>94163.5</v>
      </c>
      <c r="L13" s="120">
        <f>+'Outstanding Debt'!BU13</f>
        <v>567864.30000000005</v>
      </c>
      <c r="M13" s="120">
        <f>+'Outstanding Debt'!CB13</f>
        <v>253227</v>
      </c>
      <c r="N13" s="120">
        <f>+'Outstanding Debt'!CI13</f>
        <v>668435.1</v>
      </c>
      <c r="O13" s="120">
        <f>+'Outstanding Debt'!CP13</f>
        <v>310253.5</v>
      </c>
      <c r="P13" s="120">
        <f>+'Outstanding Debt'!CW13</f>
        <v>384146.6</v>
      </c>
      <c r="Q13" s="120">
        <f>+'Outstanding Debt'!DD13</f>
        <v>195515</v>
      </c>
      <c r="R13" s="120">
        <f>+'Outstanding Debt'!DK13</f>
        <v>105000</v>
      </c>
      <c r="S13" s="120">
        <f>+'Outstanding Debt'!DR13</f>
        <v>489378</v>
      </c>
      <c r="T13" s="120">
        <f>+'Outstanding Debt'!DY13</f>
        <v>1091243.76</v>
      </c>
      <c r="U13" s="120">
        <f t="shared" si="0"/>
        <v>6668531.5800000001</v>
      </c>
      <c r="V13" s="112"/>
      <c r="W13" s="62"/>
    </row>
    <row r="14" spans="2:23" ht="15.75" x14ac:dyDescent="0.25">
      <c r="B14" s="119">
        <v>2028</v>
      </c>
      <c r="C14" s="119">
        <v>2027</v>
      </c>
      <c r="D14" s="128">
        <f>+'Outstanding Debt'!E14</f>
        <v>0</v>
      </c>
      <c r="E14" s="120">
        <f>+'Outstanding Debt'!N14</f>
        <v>223575</v>
      </c>
      <c r="F14" s="120">
        <f>+'Outstanding Debt'!W14</f>
        <v>372300</v>
      </c>
      <c r="G14" s="120">
        <f>+'Outstanding Debt'!AF14</f>
        <v>0</v>
      </c>
      <c r="H14" s="120">
        <f>+'Outstanding Debt'!AO14</f>
        <v>705875.02</v>
      </c>
      <c r="I14" s="120">
        <f>+'Outstanding Debt'!AX14</f>
        <v>185250</v>
      </c>
      <c r="J14" s="120">
        <f>+'Outstanding Debt'!BG14</f>
        <v>209599.3</v>
      </c>
      <c r="K14" s="120">
        <f>+'Outstanding Debt'!BN14</f>
        <v>93643.5</v>
      </c>
      <c r="L14" s="120">
        <f>+'Outstanding Debt'!BU14</f>
        <v>567784.30000000005</v>
      </c>
      <c r="M14" s="120">
        <f>+'Outstanding Debt'!CB14</f>
        <v>251867</v>
      </c>
      <c r="N14" s="120">
        <f>+'Outstanding Debt'!CI14</f>
        <v>668328.1</v>
      </c>
      <c r="O14" s="120">
        <f>+'Outstanding Debt'!CP14</f>
        <v>308281.5</v>
      </c>
      <c r="P14" s="120">
        <f>+'Outstanding Debt'!CW14</f>
        <v>383465.2</v>
      </c>
      <c r="Q14" s="120">
        <f>+'Outstanding Debt'!DD14</f>
        <v>194099</v>
      </c>
      <c r="R14" s="120">
        <f>+'Outstanding Debt'!DK14</f>
        <v>105000</v>
      </c>
      <c r="S14" s="120">
        <f>+'Outstanding Debt'!DR14</f>
        <v>489533</v>
      </c>
      <c r="T14" s="120">
        <f>+'Outstanding Debt'!DY14</f>
        <v>1087093.76</v>
      </c>
      <c r="U14" s="120">
        <f t="shared" si="0"/>
        <v>5845694.6799999997</v>
      </c>
      <c r="V14" s="112"/>
      <c r="W14" s="62"/>
    </row>
    <row r="15" spans="2:23" ht="15.75" x14ac:dyDescent="0.25">
      <c r="B15" s="119">
        <v>2029</v>
      </c>
      <c r="C15" s="119">
        <v>2028</v>
      </c>
      <c r="D15" s="128">
        <f>+'Outstanding Debt'!E15</f>
        <v>0</v>
      </c>
      <c r="E15" s="120">
        <f>+'Outstanding Debt'!N15</f>
        <v>227200</v>
      </c>
      <c r="F15" s="120">
        <f>+'Outstanding Debt'!W15</f>
        <v>373750</v>
      </c>
      <c r="G15" s="120">
        <f>+'Outstanding Debt'!AF15</f>
        <v>0</v>
      </c>
      <c r="H15" s="120">
        <f>+'Outstanding Debt'!AO15</f>
        <v>713475.02</v>
      </c>
      <c r="I15" s="120">
        <f>+'Outstanding Debt'!AX15</f>
        <v>187250</v>
      </c>
      <c r="J15" s="120">
        <f>+'Outstanding Debt'!BG15</f>
        <v>209423.3</v>
      </c>
      <c r="K15" s="120">
        <f>+'Outstanding Debt'!BN15</f>
        <v>93123.5</v>
      </c>
      <c r="L15" s="120">
        <f>+'Outstanding Debt'!BU15</f>
        <v>567680.30000000005</v>
      </c>
      <c r="M15" s="120">
        <f>+'Outstanding Debt'!CB15</f>
        <v>255507</v>
      </c>
      <c r="N15" s="120">
        <f>+'Outstanding Debt'!CI15</f>
        <v>669139.30000000005</v>
      </c>
      <c r="O15" s="120">
        <f>+'Outstanding Debt'!CP15</f>
        <v>311292.5</v>
      </c>
      <c r="P15" s="120">
        <f>+'Outstanding Debt'!CW15</f>
        <v>383736.4</v>
      </c>
      <c r="Q15" s="120">
        <f>+'Outstanding Debt'!DD15</f>
        <v>197683</v>
      </c>
      <c r="R15" s="120">
        <f>+'Outstanding Debt'!DK15</f>
        <v>105000</v>
      </c>
      <c r="S15" s="120">
        <f>+'Outstanding Debt'!DR15</f>
        <v>489603</v>
      </c>
      <c r="T15" s="120">
        <f>+'Outstanding Debt'!DY15</f>
        <v>1091543.76</v>
      </c>
      <c r="U15" s="120">
        <f t="shared" si="0"/>
        <v>5875407.0800000001</v>
      </c>
      <c r="V15" s="112"/>
      <c r="W15" s="62"/>
    </row>
    <row r="16" spans="2:23" ht="15.75" x14ac:dyDescent="0.25">
      <c r="B16" s="119">
        <v>2030</v>
      </c>
      <c r="C16" s="119">
        <v>2029</v>
      </c>
      <c r="D16" s="128">
        <f>+'Outstanding Debt'!E16</f>
        <v>0</v>
      </c>
      <c r="E16" s="120">
        <f>+'Outstanding Debt'!N16</f>
        <v>225000</v>
      </c>
      <c r="F16" s="120">
        <f>+'Outstanding Debt'!W16</f>
        <v>374900</v>
      </c>
      <c r="G16" s="120">
        <f>+'Outstanding Debt'!AF16</f>
        <v>0</v>
      </c>
      <c r="H16" s="120">
        <f>+'Outstanding Debt'!AO16</f>
        <v>710325.02</v>
      </c>
      <c r="I16" s="120">
        <f>+'Outstanding Debt'!AX16</f>
        <v>183750</v>
      </c>
      <c r="J16" s="120">
        <f>+'Outstanding Debt'!BG16</f>
        <v>209239.3</v>
      </c>
      <c r="K16" s="120">
        <f>+'Outstanding Debt'!BN16</f>
        <v>92603.5</v>
      </c>
      <c r="L16" s="120">
        <f>+'Outstanding Debt'!BU16</f>
        <v>567552.30000000005</v>
      </c>
      <c r="M16" s="120">
        <f>+'Outstanding Debt'!CB16</f>
        <v>254107</v>
      </c>
      <c r="N16" s="120">
        <f>+'Outstanding Debt'!CI16</f>
        <v>668553.4</v>
      </c>
      <c r="O16" s="120">
        <f>+'Outstanding Debt'!CP16</f>
        <v>309087.5</v>
      </c>
      <c r="P16" s="120">
        <f>+'Outstanding Debt'!CW16</f>
        <v>383896.4</v>
      </c>
      <c r="Q16" s="120">
        <f>+'Outstanding Debt'!DD16</f>
        <v>196170.5</v>
      </c>
      <c r="R16" s="120">
        <f>+'Outstanding Debt'!DK16</f>
        <v>105000</v>
      </c>
      <c r="S16" s="120">
        <f>+'Outstanding Debt'!DR16</f>
        <v>489529</v>
      </c>
      <c r="T16" s="120">
        <f>+'Outstanding Debt'!DY16</f>
        <v>1092843.76</v>
      </c>
      <c r="U16" s="120">
        <f t="shared" si="0"/>
        <v>5862557.6799999997</v>
      </c>
      <c r="V16" s="112"/>
      <c r="W16" s="62"/>
    </row>
    <row r="17" spans="2:23" ht="15.75" x14ac:dyDescent="0.25">
      <c r="B17" s="119">
        <v>2031</v>
      </c>
      <c r="C17" s="119">
        <v>2030</v>
      </c>
      <c r="D17" s="128">
        <f>+'Outstanding Debt'!E17</f>
        <v>0</v>
      </c>
      <c r="E17" s="120">
        <f>+'Outstanding Debt'!N17</f>
        <v>222600</v>
      </c>
      <c r="F17" s="120">
        <f>+'Outstanding Debt'!W17</f>
        <v>375750</v>
      </c>
      <c r="G17" s="120">
        <f>+'Outstanding Debt'!AF17</f>
        <v>0</v>
      </c>
      <c r="H17" s="120">
        <f>+'Outstanding Debt'!AO17</f>
        <v>577925.02</v>
      </c>
      <c r="I17" s="120">
        <f>+'Outstanding Debt'!AX17</f>
        <v>0</v>
      </c>
      <c r="J17" s="120">
        <f>+'Outstanding Debt'!BG17</f>
        <v>210047.3</v>
      </c>
      <c r="K17" s="120">
        <f>+'Outstanding Debt'!BN17</f>
        <v>92083.5</v>
      </c>
      <c r="L17" s="120">
        <f>+'Outstanding Debt'!BU17</f>
        <v>567400.30000000005</v>
      </c>
      <c r="M17" s="120">
        <f>+'Outstanding Debt'!CB17</f>
        <v>252707</v>
      </c>
      <c r="N17" s="120">
        <f>+'Outstanding Debt'!CI17</f>
        <v>668765.9</v>
      </c>
      <c r="O17" s="120">
        <f>+'Outstanding Debt'!CP17</f>
        <v>311812.5</v>
      </c>
      <c r="P17" s="120">
        <f>+'Outstanding Debt'!CW17</f>
        <v>383968</v>
      </c>
      <c r="Q17" s="120">
        <f>+'Outstanding Debt'!DD17</f>
        <v>194633</v>
      </c>
      <c r="R17" s="120">
        <f>+'Outstanding Debt'!DK17</f>
        <v>105000</v>
      </c>
      <c r="S17" s="120">
        <f>+'Outstanding Debt'!DR17</f>
        <v>489309</v>
      </c>
      <c r="T17" s="120">
        <f>+'Outstanding Debt'!DY17</f>
        <v>1087643.76</v>
      </c>
      <c r="U17" s="120">
        <f t="shared" si="0"/>
        <v>5539645.2799999993</v>
      </c>
      <c r="V17" s="112"/>
      <c r="W17" s="62"/>
    </row>
    <row r="18" spans="2:23" ht="15.75" x14ac:dyDescent="0.25">
      <c r="B18" s="119">
        <v>2032</v>
      </c>
      <c r="C18" s="119">
        <v>2031</v>
      </c>
      <c r="D18" s="128">
        <f>+'Outstanding Debt'!E18</f>
        <v>0</v>
      </c>
      <c r="E18" s="120">
        <f>+'Outstanding Debt'!N18</f>
        <v>225000</v>
      </c>
      <c r="F18" s="120">
        <f>+'Outstanding Debt'!W18</f>
        <v>376300</v>
      </c>
      <c r="G18" s="120">
        <f>+'Outstanding Debt'!AF18</f>
        <v>0</v>
      </c>
      <c r="H18" s="120">
        <f>+'Outstanding Debt'!AO18</f>
        <v>582925.02</v>
      </c>
      <c r="I18" s="120">
        <f>+'Outstanding Debt'!AX18</f>
        <v>0</v>
      </c>
      <c r="J18" s="120">
        <f>+'Outstanding Debt'!BG18</f>
        <v>209839.3</v>
      </c>
      <c r="K18" s="120">
        <f>+'Outstanding Debt'!BN18</f>
        <v>96563.5</v>
      </c>
      <c r="L18" s="120">
        <f>+'Outstanding Debt'!BU18</f>
        <v>567224.30000000005</v>
      </c>
      <c r="M18" s="120">
        <f>+'Outstanding Debt'!CB18</f>
        <v>256307</v>
      </c>
      <c r="N18" s="120">
        <f>+'Outstanding Debt'!CI18</f>
        <v>668877.1</v>
      </c>
      <c r="O18" s="120">
        <f>+'Outstanding Debt'!CP18</f>
        <v>309454.5</v>
      </c>
      <c r="P18" s="120">
        <f>+'Outstanding Debt'!CW18</f>
        <v>383925.6</v>
      </c>
      <c r="Q18" s="120">
        <f>+'Outstanding Debt'!DD18</f>
        <v>198070.5</v>
      </c>
      <c r="R18" s="120">
        <f>+'Outstanding Debt'!DK18</f>
        <v>105000</v>
      </c>
      <c r="S18" s="120">
        <f>+'Outstanding Debt'!DR18</f>
        <v>493971.5</v>
      </c>
      <c r="T18" s="120">
        <f>+'Outstanding Debt'!DY18</f>
        <v>1090643.76</v>
      </c>
      <c r="U18" s="120">
        <f t="shared" si="0"/>
        <v>5564102.0800000001</v>
      </c>
      <c r="V18" s="112"/>
      <c r="W18" s="62"/>
    </row>
    <row r="19" spans="2:23" ht="15.75" x14ac:dyDescent="0.25">
      <c r="B19" s="119">
        <v>2033</v>
      </c>
      <c r="C19" s="119">
        <v>2032</v>
      </c>
      <c r="D19" s="128">
        <f>+'Outstanding Debt'!E19</f>
        <v>0</v>
      </c>
      <c r="E19" s="120">
        <f>+'Outstanding Debt'!N19</f>
        <v>227000</v>
      </c>
      <c r="F19" s="120">
        <f>+'Outstanding Debt'!W19</f>
        <v>371550</v>
      </c>
      <c r="G19" s="120">
        <f>+'Outstanding Debt'!AF19</f>
        <v>0</v>
      </c>
      <c r="H19" s="120">
        <f>+'Outstanding Debt'!AO19</f>
        <v>577625.02</v>
      </c>
      <c r="I19" s="120">
        <f>+'Outstanding Debt'!AX19</f>
        <v>0</v>
      </c>
      <c r="J19" s="120">
        <f>+'Outstanding Debt'!BG19</f>
        <v>209623.3</v>
      </c>
      <c r="K19" s="120">
        <f>+'Outstanding Debt'!BN19</f>
        <v>96003.5</v>
      </c>
      <c r="L19" s="120">
        <f>+'Outstanding Debt'!BU19</f>
        <v>568024.30000000005</v>
      </c>
      <c r="M19" s="120">
        <f>+'Outstanding Debt'!CB19</f>
        <v>254867</v>
      </c>
      <c r="N19" s="120">
        <f>+'Outstanding Debt'!CI19</f>
        <v>668532.30000000005</v>
      </c>
      <c r="O19" s="120">
        <f>+'Outstanding Debt'!CP19</f>
        <v>311916.5</v>
      </c>
      <c r="P19" s="120">
        <f>+'Outstanding Debt'!CW19</f>
        <v>383717.2</v>
      </c>
      <c r="Q19" s="120">
        <f>+'Outstanding Debt'!DD19</f>
        <v>196354.5</v>
      </c>
      <c r="R19" s="120">
        <f>+'Outstanding Debt'!DK19</f>
        <v>105000</v>
      </c>
      <c r="S19" s="120">
        <f>+'Outstanding Debt'!DR19</f>
        <v>493301.5</v>
      </c>
      <c r="T19" s="120">
        <f>+'Outstanding Debt'!DY19</f>
        <v>1087393.76</v>
      </c>
      <c r="U19" s="120">
        <f t="shared" si="0"/>
        <v>5550908.8799999999</v>
      </c>
      <c r="V19" s="112"/>
      <c r="W19" s="62"/>
    </row>
    <row r="20" spans="2:23" ht="15.75" x14ac:dyDescent="0.25">
      <c r="B20" s="119">
        <v>2034</v>
      </c>
      <c r="C20" s="119">
        <v>2033</v>
      </c>
      <c r="D20" s="120">
        <f>+'Outstanding Debt'!E20</f>
        <v>0</v>
      </c>
      <c r="E20" s="120">
        <f>+'Outstanding Debt'!N20</f>
        <v>223600</v>
      </c>
      <c r="F20" s="120">
        <f>+'Outstanding Debt'!W20</f>
        <v>371650</v>
      </c>
      <c r="G20" s="120">
        <f>+'Outstanding Debt'!AF20</f>
        <v>0</v>
      </c>
      <c r="H20" s="120">
        <f>+'Outstanding Debt'!AO20</f>
        <v>577225.02</v>
      </c>
      <c r="I20" s="120">
        <f>+'Outstanding Debt'!AX20</f>
        <v>0</v>
      </c>
      <c r="J20" s="120">
        <f>+'Outstanding Debt'!BG20</f>
        <v>209399.3</v>
      </c>
      <c r="K20" s="120">
        <f>+'Outstanding Debt'!BN20</f>
        <v>95443.5</v>
      </c>
      <c r="L20" s="120">
        <f>+'Outstanding Debt'!BU20</f>
        <v>567792.30000000005</v>
      </c>
      <c r="M20" s="120">
        <f>+'Outstanding Debt'!CB20</f>
        <v>253373</v>
      </c>
      <c r="N20" s="120">
        <f>+'Outstanding Debt'!CI20</f>
        <v>669000.1</v>
      </c>
      <c r="O20" s="120">
        <f>+'Outstanding Debt'!CP20</f>
        <v>309252.5</v>
      </c>
      <c r="P20" s="120">
        <f>+'Outstanding Debt'!CW20</f>
        <v>383467.6</v>
      </c>
      <c r="Q20" s="120">
        <f>+'Outstanding Debt'!DD20</f>
        <v>194664.5</v>
      </c>
      <c r="R20" s="120">
        <f>+'Outstanding Debt'!DK20</f>
        <v>105000</v>
      </c>
      <c r="S20" s="120">
        <f>+'Outstanding Debt'!DR20</f>
        <v>492605.5</v>
      </c>
      <c r="T20" s="120">
        <f>+'Outstanding Debt'!DY20</f>
        <v>1088143.76</v>
      </c>
      <c r="U20" s="120">
        <f t="shared" si="0"/>
        <v>5540617.0800000001</v>
      </c>
      <c r="V20" s="112"/>
      <c r="W20" s="62"/>
    </row>
    <row r="21" spans="2:23" ht="15.75" x14ac:dyDescent="0.25">
      <c r="B21" s="119">
        <v>2035</v>
      </c>
      <c r="C21" s="119">
        <v>2034</v>
      </c>
      <c r="D21" s="120">
        <f>+'Outstanding Debt'!E21</f>
        <v>0</v>
      </c>
      <c r="E21" s="120">
        <f>+'Outstanding Debt'!N21</f>
        <v>0</v>
      </c>
      <c r="F21" s="120">
        <f>+'Outstanding Debt'!W21</f>
        <v>371450</v>
      </c>
      <c r="G21" s="120">
        <f>+'Outstanding Debt'!AF21</f>
        <v>0</v>
      </c>
      <c r="H21" s="120">
        <f>+'Outstanding Debt'!AO21</f>
        <v>580962.5</v>
      </c>
      <c r="I21" s="120">
        <f>+'Outstanding Debt'!AX21</f>
        <v>0</v>
      </c>
      <c r="J21" s="120">
        <f>+'Outstanding Debt'!BG21</f>
        <v>209920.9</v>
      </c>
      <c r="K21" s="120">
        <f>+'Outstanding Debt'!BN21</f>
        <v>94736.5</v>
      </c>
      <c r="L21" s="120">
        <f>+'Outstanding Debt'!BU21</f>
        <v>567763</v>
      </c>
      <c r="M21" s="120">
        <f>+'Outstanding Debt'!CB21</f>
        <v>251501</v>
      </c>
      <c r="N21" s="120">
        <f>+'Outstanding Debt'!CI21</f>
        <v>668212.9</v>
      </c>
      <c r="O21" s="120">
        <f>+'Outstanding Debt'!CP21</f>
        <v>311052</v>
      </c>
      <c r="P21" s="120">
        <f>+'Outstanding Debt'!CW21</f>
        <v>383943.6</v>
      </c>
      <c r="Q21" s="120">
        <f>+'Outstanding Debt'!DD21</f>
        <v>197818.5</v>
      </c>
      <c r="R21" s="120">
        <f>+'Outstanding Debt'!DK21</f>
        <v>105000</v>
      </c>
      <c r="S21" s="120">
        <f>+'Outstanding Debt'!DR21</f>
        <v>491528</v>
      </c>
      <c r="T21" s="120">
        <f>+'Outstanding Debt'!DY21</f>
        <v>1092643.76</v>
      </c>
      <c r="U21" s="120">
        <f t="shared" si="0"/>
        <v>5326532.66</v>
      </c>
      <c r="V21" s="112"/>
      <c r="W21" s="62"/>
    </row>
    <row r="22" spans="2:23" ht="15.75" x14ac:dyDescent="0.25">
      <c r="B22" s="119">
        <v>2036</v>
      </c>
      <c r="C22" s="119">
        <v>2035</v>
      </c>
      <c r="D22" s="120">
        <f>+'Outstanding Debt'!E22</f>
        <v>0</v>
      </c>
      <c r="E22" s="120">
        <f>+'Outstanding Debt'!N22</f>
        <v>0</v>
      </c>
      <c r="F22" s="120">
        <f>+'Outstanding Debt'!W22</f>
        <v>375950</v>
      </c>
      <c r="G22" s="120">
        <f>+'Outstanding Debt'!AF22</f>
        <v>0</v>
      </c>
      <c r="H22" s="120">
        <f>+'Outstanding Debt'!AO22</f>
        <v>103700</v>
      </c>
      <c r="I22" s="120">
        <f>+'Outstanding Debt'!AX22</f>
        <v>0</v>
      </c>
      <c r="J22" s="120">
        <f>+'Outstanding Debt'!BG22</f>
        <v>209095.7</v>
      </c>
      <c r="K22" s="120">
        <f>+'Outstanding Debt'!BN22</f>
        <v>93882.5</v>
      </c>
      <c r="L22" s="120">
        <f>+'Outstanding Debt'!BU22</f>
        <v>567954.30000000005</v>
      </c>
      <c r="M22" s="120">
        <f>+'Outstanding Debt'!CB22</f>
        <v>254305</v>
      </c>
      <c r="N22" s="120">
        <f>+'Outstanding Debt'!CI22</f>
        <v>668299.9</v>
      </c>
      <c r="O22" s="120">
        <f>+'Outstanding Debt'!CP22</f>
        <v>307290</v>
      </c>
      <c r="P22" s="120">
        <f>+'Outstanding Debt'!CW22</f>
        <v>383908.6</v>
      </c>
      <c r="Q22" s="120">
        <f>+'Outstanding Debt'!DD22</f>
        <v>195550.5</v>
      </c>
      <c r="R22" s="120">
        <f>+'Outstanding Debt'!DK22</f>
        <v>105000</v>
      </c>
      <c r="S22" s="120">
        <f>+'Outstanding Debt'!DR22</f>
        <v>489763</v>
      </c>
      <c r="T22" s="120">
        <f>+'Outstanding Debt'!DY22</f>
        <v>1090643.76</v>
      </c>
      <c r="U22" s="120">
        <f t="shared" si="0"/>
        <v>4845343.26</v>
      </c>
      <c r="V22" s="112"/>
      <c r="W22" s="62"/>
    </row>
    <row r="23" spans="2:23" ht="15.75" x14ac:dyDescent="0.25">
      <c r="B23" s="119">
        <v>2037</v>
      </c>
      <c r="C23" s="119">
        <v>2036</v>
      </c>
      <c r="D23" s="120">
        <f>+'Outstanding Debt'!E23</f>
        <v>0</v>
      </c>
      <c r="E23" s="120">
        <f>+'Outstanding Debt'!N23</f>
        <v>0</v>
      </c>
      <c r="F23" s="120">
        <f>+'Outstanding Debt'!W23</f>
        <v>0</v>
      </c>
      <c r="G23" s="120">
        <f>+'Outstanding Debt'!AF23</f>
        <v>0</v>
      </c>
      <c r="H23" s="120">
        <f>+'Outstanding Debt'!AO23</f>
        <v>101700</v>
      </c>
      <c r="I23" s="120">
        <f>+'Outstanding Debt'!AX23</f>
        <v>0</v>
      </c>
      <c r="J23" s="120">
        <f>+'Outstanding Debt'!BG23</f>
        <v>210023.3</v>
      </c>
      <c r="K23" s="120">
        <f>+'Outstanding Debt'!BN23</f>
        <v>92923.5</v>
      </c>
      <c r="L23" s="120">
        <f>+'Outstanding Debt'!BU23</f>
        <v>567463.1</v>
      </c>
      <c r="M23" s="120">
        <f>+'Outstanding Debt'!CB23</f>
        <v>251770.5</v>
      </c>
      <c r="N23" s="120">
        <f>+'Outstanding Debt'!CI23</f>
        <v>669103.9</v>
      </c>
      <c r="O23" s="120">
        <f>+'Outstanding Debt'!CP23</f>
        <v>308015</v>
      </c>
      <c r="P23" s="120">
        <f>+'Outstanding Debt'!CW23</f>
        <v>384319.6</v>
      </c>
      <c r="Q23" s="120">
        <f>+'Outstanding Debt'!DD23</f>
        <v>197945</v>
      </c>
      <c r="R23" s="120">
        <f>+'Outstanding Debt'!DK23</f>
        <v>105000</v>
      </c>
      <c r="S23" s="120">
        <f>+'Outstanding Debt'!DR23</f>
        <v>492292.5</v>
      </c>
      <c r="T23" s="120">
        <f>+'Outstanding Debt'!DY23</f>
        <v>1087393.76</v>
      </c>
      <c r="U23" s="120">
        <f t="shared" si="0"/>
        <v>4467950.16</v>
      </c>
      <c r="V23" s="112"/>
      <c r="W23" s="62"/>
    </row>
    <row r="24" spans="2:23" ht="15.75" x14ac:dyDescent="0.25">
      <c r="B24" s="119">
        <v>2038</v>
      </c>
      <c r="C24" s="119">
        <v>2037</v>
      </c>
      <c r="D24" s="120">
        <f>+'Outstanding Debt'!E24</f>
        <v>0</v>
      </c>
      <c r="E24" s="120">
        <f>+'Outstanding Debt'!N24</f>
        <v>0</v>
      </c>
      <c r="F24" s="120">
        <f>+'Outstanding Debt'!W24</f>
        <v>0</v>
      </c>
      <c r="G24" s="120">
        <f>+'Outstanding Debt'!AF24</f>
        <v>0</v>
      </c>
      <c r="H24" s="120">
        <f>+'Outstanding Debt'!AO24</f>
        <v>104700</v>
      </c>
      <c r="I24" s="120">
        <f>+'Outstanding Debt'!AX24</f>
        <v>0</v>
      </c>
      <c r="J24" s="120">
        <f>+'Outstanding Debt'!BG24</f>
        <v>209703.3</v>
      </c>
      <c r="K24" s="120">
        <f>+'Outstanding Debt'!BN24</f>
        <v>91873.5</v>
      </c>
      <c r="L24" s="120">
        <f>+'Outstanding Debt'!BU24</f>
        <v>567274.4</v>
      </c>
      <c r="M24" s="120">
        <f>+'Outstanding Debt'!CB24</f>
        <v>253958.5</v>
      </c>
      <c r="N24" s="120">
        <f>+'Outstanding Debt'!CI24</f>
        <v>669003.1</v>
      </c>
      <c r="O24" s="120">
        <f>+'Outstanding Debt'!CP24</f>
        <v>308315.5</v>
      </c>
      <c r="P24" s="120">
        <f>+'Outstanding Debt'!CW24</f>
        <v>384220</v>
      </c>
      <c r="Q24" s="120">
        <f>+'Outstanding Debt'!DD24</f>
        <v>194935</v>
      </c>
      <c r="R24" s="120">
        <f>+'Outstanding Debt'!DK24</f>
        <v>105000</v>
      </c>
      <c r="S24" s="120">
        <f>+'Outstanding Debt'!DR24</f>
        <v>489081.5</v>
      </c>
      <c r="T24" s="120">
        <f>+'Outstanding Debt'!DY24</f>
        <v>1087893.76</v>
      </c>
      <c r="U24" s="120">
        <f t="shared" si="0"/>
        <v>4465958.5599999996</v>
      </c>
      <c r="V24" s="112"/>
      <c r="W24" s="62"/>
    </row>
    <row r="25" spans="2:23" ht="15.75" x14ac:dyDescent="0.25">
      <c r="B25" s="119">
        <v>2039</v>
      </c>
      <c r="C25" s="119">
        <v>2038</v>
      </c>
      <c r="D25" s="120">
        <f>+'Outstanding Debt'!E25</f>
        <v>0</v>
      </c>
      <c r="E25" s="120">
        <f>+'Outstanding Debt'!N25</f>
        <v>0</v>
      </c>
      <c r="F25" s="120">
        <f>+'Outstanding Debt'!W25</f>
        <v>0</v>
      </c>
      <c r="G25" s="120">
        <f>+'Outstanding Debt'!AF25</f>
        <v>0</v>
      </c>
      <c r="H25" s="120">
        <f>+'Outstanding Debt'!AO25</f>
        <v>102575</v>
      </c>
      <c r="I25" s="120">
        <f>+'Outstanding Debt'!AX25</f>
        <v>0</v>
      </c>
      <c r="J25" s="120">
        <f>+'Outstanding Debt'!BG25</f>
        <v>209159.9</v>
      </c>
      <c r="K25" s="120">
        <f>+'Outstanding Debt'!BN25</f>
        <v>95739.5</v>
      </c>
      <c r="L25" s="120">
        <f>+'Outstanding Debt'!BU25</f>
        <v>567527.80000000005</v>
      </c>
      <c r="M25" s="120">
        <f>+'Outstanding Debt'!CB25</f>
        <v>255861.5</v>
      </c>
      <c r="N25" s="120">
        <f>+'Outstanding Debt'!CI25</f>
        <v>669096.9</v>
      </c>
      <c r="O25" s="120">
        <f>+'Outstanding Debt'!CP25</f>
        <v>308235.5</v>
      </c>
      <c r="P25" s="120">
        <f>+'Outstanding Debt'!CW25</f>
        <v>383705.8</v>
      </c>
      <c r="Q25" s="120">
        <f>+'Outstanding Debt'!DD25</f>
        <v>196701</v>
      </c>
      <c r="R25" s="120">
        <f>+'Outstanding Debt'!DK25</f>
        <v>105000</v>
      </c>
      <c r="S25" s="120">
        <f>+'Outstanding Debt'!DR25</f>
        <v>490366.5</v>
      </c>
      <c r="T25" s="120">
        <f>+'Outstanding Debt'!DY25</f>
        <v>1091893.76</v>
      </c>
      <c r="U25" s="120">
        <f t="shared" si="0"/>
        <v>4475863.16</v>
      </c>
      <c r="V25" s="112"/>
      <c r="W25" s="62"/>
    </row>
    <row r="26" spans="2:23" ht="15.75" x14ac:dyDescent="0.25">
      <c r="B26" s="119">
        <v>2040</v>
      </c>
      <c r="C26" s="119">
        <v>2039</v>
      </c>
      <c r="D26" s="120">
        <f>+'Outstanding Debt'!E26</f>
        <v>0</v>
      </c>
      <c r="E26" s="120">
        <f>+'Outstanding Debt'!N26</f>
        <v>0</v>
      </c>
      <c r="F26" s="120">
        <f>+'Outstanding Debt'!W26</f>
        <v>0</v>
      </c>
      <c r="G26" s="120">
        <f>+'Outstanding Debt'!AF26</f>
        <v>0</v>
      </c>
      <c r="H26" s="120">
        <f>+'Outstanding Debt'!AO26</f>
        <v>105450</v>
      </c>
      <c r="I26" s="120">
        <f>+'Outstanding Debt'!AX26</f>
        <v>0</v>
      </c>
      <c r="J26" s="120">
        <f>+'Outstanding Debt'!BG26</f>
        <v>209421.1</v>
      </c>
      <c r="K26" s="120">
        <f>+'Outstanding Debt'!BN26</f>
        <v>94449.5</v>
      </c>
      <c r="L26" s="120">
        <f>+'Outstanding Debt'!BU26</f>
        <v>567236.6</v>
      </c>
      <c r="M26" s="120">
        <f>+'Outstanding Debt'!CB26</f>
        <v>252488</v>
      </c>
      <c r="N26" s="120">
        <f>+'Outstanding Debt'!CI26</f>
        <v>668557.6</v>
      </c>
      <c r="O26" s="120">
        <f>+'Outstanding Debt'!CP26</f>
        <v>307864.5</v>
      </c>
      <c r="P26" s="120">
        <f>+'Outstanding Debt'!CW26</f>
        <v>383793.8</v>
      </c>
      <c r="Q26" s="120">
        <f>+'Outstanding Debt'!DD26</f>
        <v>198163</v>
      </c>
      <c r="R26" s="120">
        <f>+'Outstanding Debt'!DK26</f>
        <v>105000</v>
      </c>
      <c r="S26" s="120">
        <f>+'Outstanding Debt'!DR26</f>
        <v>491078.5</v>
      </c>
      <c r="T26" s="120">
        <f>+'Outstanding Debt'!DY26</f>
        <v>1085693.76</v>
      </c>
      <c r="U26" s="120">
        <f t="shared" si="0"/>
        <v>4469196.3599999994</v>
      </c>
      <c r="V26" s="112"/>
      <c r="W26" s="62"/>
    </row>
    <row r="27" spans="2:23" ht="15.75" x14ac:dyDescent="0.25">
      <c r="B27" s="119">
        <v>2041</v>
      </c>
      <c r="C27" s="119">
        <v>2040</v>
      </c>
      <c r="D27" s="120">
        <f>+'Outstanding Debt'!E27</f>
        <v>0</v>
      </c>
      <c r="E27" s="120">
        <f>+'Outstanding Debt'!N27</f>
        <v>0</v>
      </c>
      <c r="F27" s="120">
        <f>+'Outstanding Debt'!W27</f>
        <v>0</v>
      </c>
      <c r="G27" s="120">
        <f>+'Outstanding Debt'!AF27</f>
        <v>0</v>
      </c>
      <c r="H27" s="120">
        <f>+'Outstanding Debt'!AO27</f>
        <v>103200</v>
      </c>
      <c r="I27" s="120">
        <f>+'Outstanding Debt'!AX27</f>
        <v>0</v>
      </c>
      <c r="J27" s="120">
        <f>+'Outstanding Debt'!BG27</f>
        <v>209465.2</v>
      </c>
      <c r="K27" s="120">
        <f>+'Outstanding Debt'!BN27</f>
        <v>93084.5</v>
      </c>
      <c r="L27" s="120">
        <f>+'Outstanding Debt'!BU27</f>
        <v>567430.9</v>
      </c>
      <c r="M27" s="120">
        <f>+'Outstanding Debt'!CB27</f>
        <v>253939</v>
      </c>
      <c r="N27" s="120">
        <f>+'Outstanding Debt'!CI27</f>
        <v>668413.6</v>
      </c>
      <c r="O27" s="120">
        <f>+'Outstanding Debt'!CP27</f>
        <v>307215.5</v>
      </c>
      <c r="P27" s="120">
        <f>+'Outstanding Debt'!CW27</f>
        <v>383536.8</v>
      </c>
      <c r="Q27" s="120">
        <f>+'Outstanding Debt'!DD27</f>
        <v>194353</v>
      </c>
      <c r="R27" s="120">
        <f>+'Outstanding Debt'!DK27</f>
        <v>105000</v>
      </c>
      <c r="S27" s="120">
        <f>+'Outstanding Debt'!DR27</f>
        <v>491273.5</v>
      </c>
      <c r="T27" s="120">
        <f>+'Outstanding Debt'!DY27</f>
        <v>1088693.76</v>
      </c>
      <c r="U27" s="120">
        <f t="shared" si="0"/>
        <v>4465605.76</v>
      </c>
      <c r="V27" s="112"/>
      <c r="W27" s="62"/>
    </row>
    <row r="28" spans="2:23" ht="15.75" x14ac:dyDescent="0.25">
      <c r="B28" s="119">
        <v>2042</v>
      </c>
      <c r="C28" s="119">
        <v>2041</v>
      </c>
      <c r="D28" s="120">
        <f>+'Outstanding Debt'!E28</f>
        <v>0</v>
      </c>
      <c r="E28" s="120">
        <f>+'Outstanding Debt'!N28</f>
        <v>0</v>
      </c>
      <c r="F28" s="120">
        <f>+'Outstanding Debt'!W28</f>
        <v>0</v>
      </c>
      <c r="G28" s="120">
        <f>+'Outstanding Debt'!AF28</f>
        <v>0</v>
      </c>
      <c r="H28" s="120">
        <f>+'Outstanding Debt'!AO28</f>
        <v>105725</v>
      </c>
      <c r="I28" s="120">
        <f>+'Outstanding Debt'!AX28</f>
        <v>0</v>
      </c>
      <c r="J28" s="120">
        <f>+'Outstanding Debt'!BG28</f>
        <v>209320.2</v>
      </c>
      <c r="K28" s="120">
        <f>+'Outstanding Debt'!BN28</f>
        <v>96659.5</v>
      </c>
      <c r="L28" s="120">
        <f>+'Outstanding Debt'!BU28</f>
        <v>567079.5</v>
      </c>
      <c r="M28" s="120">
        <f>+'Outstanding Debt'!CB28</f>
        <v>255119</v>
      </c>
      <c r="N28" s="120">
        <f>+'Outstanding Debt'!CI28</f>
        <v>668669.6</v>
      </c>
      <c r="O28" s="120">
        <f>+'Outstanding Debt'!CP28</f>
        <v>311303</v>
      </c>
      <c r="P28" s="120">
        <f>+'Outstanding Debt'!CW28</f>
        <v>383926.4</v>
      </c>
      <c r="Q28" s="120">
        <f>+'Outstanding Debt'!DD28</f>
        <v>195408</v>
      </c>
      <c r="R28" s="120">
        <f>+'Outstanding Debt'!DK28</f>
        <v>100000</v>
      </c>
      <c r="S28" s="120">
        <f>+'Outstanding Debt'!DR28</f>
        <v>490937.5</v>
      </c>
      <c r="T28" s="120">
        <f>+'Outstanding Debt'!DY28</f>
        <v>1085493.76</v>
      </c>
      <c r="U28" s="120">
        <f t="shared" si="0"/>
        <v>4469641.46</v>
      </c>
      <c r="V28" s="112"/>
      <c r="W28" s="62"/>
    </row>
    <row r="29" spans="2:23" ht="15.75" x14ac:dyDescent="0.25">
      <c r="B29" s="119">
        <v>2043</v>
      </c>
      <c r="C29" s="119">
        <v>2042</v>
      </c>
      <c r="D29" s="120">
        <f>+'Outstanding Debt'!E29</f>
        <v>0</v>
      </c>
      <c r="E29" s="120">
        <f>+'Outstanding Debt'!N29</f>
        <v>0</v>
      </c>
      <c r="F29" s="120">
        <f>+'Outstanding Debt'!W29</f>
        <v>0</v>
      </c>
      <c r="G29" s="120">
        <f>+'Outstanding Debt'!AF29</f>
        <v>0</v>
      </c>
      <c r="H29" s="120">
        <f>+'Outstanding Debt'!AO29</f>
        <v>103112.5</v>
      </c>
      <c r="I29" s="120">
        <f>+'Outstanding Debt'!AX29</f>
        <v>0</v>
      </c>
      <c r="J29" s="120">
        <f>+'Outstanding Debt'!BG29</f>
        <v>209981.3</v>
      </c>
      <c r="K29" s="120">
        <f>+'Outstanding Debt'!BN29</f>
        <v>95075.5</v>
      </c>
      <c r="L29" s="120">
        <f>+'Outstanding Debt'!BU29</f>
        <v>567168</v>
      </c>
      <c r="M29" s="120">
        <f>+'Outstanding Debt'!CB29</f>
        <v>256019</v>
      </c>
      <c r="N29" s="120">
        <f>+'Outstanding Debt'!CI29</f>
        <v>668283.6</v>
      </c>
      <c r="O29" s="120">
        <f>+'Outstanding Debt'!CP29</f>
        <v>309980.5</v>
      </c>
      <c r="P29" s="120">
        <f>+'Outstanding Debt'!CW29</f>
        <v>383959.4</v>
      </c>
      <c r="Q29" s="120">
        <f>+'Outstanding Debt'!DD29</f>
        <v>196207.5</v>
      </c>
      <c r="R29" s="120">
        <f>+'Outstanding Debt'!DK29</f>
        <v>100000</v>
      </c>
      <c r="S29" s="120">
        <f>+'Outstanding Debt'!DR29</f>
        <v>490134.5</v>
      </c>
      <c r="T29" s="120">
        <f>+'Outstanding Debt'!DY29</f>
        <v>1086293.76</v>
      </c>
      <c r="U29" s="120">
        <f t="shared" si="0"/>
        <v>4466215.5599999996</v>
      </c>
      <c r="V29" s="112"/>
      <c r="W29" s="62"/>
    </row>
    <row r="30" spans="2:23" ht="15.75" x14ac:dyDescent="0.25">
      <c r="B30" s="119">
        <v>2044</v>
      </c>
      <c r="C30" s="119">
        <v>2043</v>
      </c>
      <c r="D30" s="120">
        <f>+'Outstanding Debt'!E30</f>
        <v>0</v>
      </c>
      <c r="E30" s="120">
        <f>+'Outstanding Debt'!N30</f>
        <v>0</v>
      </c>
      <c r="F30" s="120">
        <f>+'Outstanding Debt'!W30</f>
        <v>0</v>
      </c>
      <c r="G30" s="120">
        <f>+'Outstanding Debt'!AF30</f>
        <v>0</v>
      </c>
      <c r="H30" s="120">
        <f>+'Outstanding Debt'!AO30</f>
        <v>105500</v>
      </c>
      <c r="I30" s="120">
        <f>+'Outstanding Debt'!AX30</f>
        <v>0</v>
      </c>
      <c r="J30" s="120">
        <f>+'Outstanding Debt'!BG30</f>
        <v>209441.3</v>
      </c>
      <c r="K30" s="120">
        <f>+'Outstanding Debt'!BN30</f>
        <v>93435.5</v>
      </c>
      <c r="L30" s="120">
        <f>+'Outstanding Debt'!BU30</f>
        <v>567754.80000000005</v>
      </c>
      <c r="M30" s="120">
        <f>+'Outstanding Debt'!CB30</f>
        <v>251672</v>
      </c>
      <c r="N30" s="120">
        <f>+'Outstanding Debt'!CI30</f>
        <v>668240</v>
      </c>
      <c r="O30" s="120">
        <f>+'Outstanding Debt'!CP30</f>
        <v>308379.5</v>
      </c>
      <c r="P30" s="120">
        <f>+'Outstanding Debt'!CW30</f>
        <v>383627.8</v>
      </c>
      <c r="Q30" s="120">
        <f>+'Outstanding Debt'!DD30</f>
        <v>196759.5</v>
      </c>
      <c r="R30" s="120">
        <f>+'Outstanding Debt'!DK30</f>
        <v>100000</v>
      </c>
      <c r="S30" s="120">
        <f>+'Outstanding Debt'!DR30</f>
        <v>488854.5</v>
      </c>
      <c r="T30" s="120">
        <f>+'Outstanding Debt'!DY30</f>
        <v>1085893.76</v>
      </c>
      <c r="U30" s="120">
        <f t="shared" si="0"/>
        <v>4459558.66</v>
      </c>
      <c r="V30" s="112"/>
      <c r="W30" s="62"/>
    </row>
    <row r="31" spans="2:23" ht="15.75" x14ac:dyDescent="0.25">
      <c r="B31" s="119">
        <v>2045</v>
      </c>
      <c r="C31" s="119">
        <v>2044</v>
      </c>
      <c r="D31" s="120">
        <f>+'Outstanding Debt'!E31</f>
        <v>0</v>
      </c>
      <c r="E31" s="120">
        <f>+'Outstanding Debt'!N31</f>
        <v>0</v>
      </c>
      <c r="F31" s="120">
        <f>+'Outstanding Debt'!W31</f>
        <v>0</v>
      </c>
      <c r="G31" s="120">
        <f>+'Outstanding Debt'!AF31</f>
        <v>0</v>
      </c>
      <c r="H31" s="120">
        <f>+'Outstanding Debt'!AO31</f>
        <v>102750</v>
      </c>
      <c r="I31" s="120">
        <f>+'Outstanding Debt'!AX31</f>
        <v>0</v>
      </c>
      <c r="J31" s="120">
        <f>+'Outstanding Debt'!BG31</f>
        <v>209733.3</v>
      </c>
      <c r="K31" s="120">
        <f>+'Outstanding Debt'!BN31</f>
        <v>91747.5</v>
      </c>
      <c r="L31" s="120">
        <f>+'Outstanding Debt'!BU31</f>
        <v>567854</v>
      </c>
      <c r="M31" s="120">
        <f>+'Outstanding Debt'!CB31</f>
        <v>252199</v>
      </c>
      <c r="N31" s="120">
        <f>+'Outstanding Debt'!CI31</f>
        <v>668494.4</v>
      </c>
      <c r="O31" s="120">
        <f>+'Outstanding Debt'!CP31</f>
        <v>311494</v>
      </c>
      <c r="P31" s="120">
        <f>+'Outstanding Debt'!CW31</f>
        <v>383923.6</v>
      </c>
      <c r="Q31" s="120">
        <f>+'Outstanding Debt'!DD31</f>
        <v>197040.5</v>
      </c>
      <c r="R31" s="120">
        <f>+'Outstanding Debt'!DK31</f>
        <v>100000</v>
      </c>
      <c r="S31" s="120">
        <f>+'Outstanding Debt'!DR31</f>
        <v>492046.5</v>
      </c>
      <c r="T31" s="120">
        <f>+'Outstanding Debt'!DY31</f>
        <v>1084293.76</v>
      </c>
      <c r="U31" s="120">
        <f t="shared" si="0"/>
        <v>4461576.5600000005</v>
      </c>
      <c r="V31" s="112"/>
      <c r="W31" s="62"/>
    </row>
    <row r="32" spans="2:23" ht="15.75" x14ac:dyDescent="0.25">
      <c r="B32" s="119">
        <v>2046</v>
      </c>
      <c r="C32" s="119">
        <v>2045</v>
      </c>
      <c r="D32" s="120">
        <f>+'Outstanding Debt'!E32</f>
        <v>0</v>
      </c>
      <c r="E32" s="120">
        <f>+'Outstanding Debt'!N32</f>
        <v>0</v>
      </c>
      <c r="F32" s="120">
        <f>+'Outstanding Debt'!W32</f>
        <v>0</v>
      </c>
      <c r="G32" s="120">
        <f>+'Outstanding Debt'!AF32</f>
        <v>0</v>
      </c>
      <c r="H32" s="120">
        <f>+'Outstanding Debt'!AO32</f>
        <v>0</v>
      </c>
      <c r="I32" s="120">
        <f>+'Outstanding Debt'!AX32</f>
        <v>0</v>
      </c>
      <c r="J32" s="120">
        <f>+'Outstanding Debt'!BG32</f>
        <v>209850.9</v>
      </c>
      <c r="K32" s="120">
        <f>+'Outstanding Debt'!BN32</f>
        <v>95019.5</v>
      </c>
      <c r="L32" s="120">
        <f>+'Outstanding Debt'!BU32</f>
        <v>567453.6</v>
      </c>
      <c r="M32" s="120">
        <f>+'Outstanding Debt'!CB32</f>
        <v>252490.5</v>
      </c>
      <c r="N32" s="120">
        <f>+'Outstanding Debt'!CI32</f>
        <v>668158.69999999995</v>
      </c>
      <c r="O32" s="120">
        <f>+'Outstanding Debt'!CP32</f>
        <v>309242</v>
      </c>
      <c r="P32" s="120">
        <f>+'Outstanding Debt'!CW32</f>
        <v>383878.6</v>
      </c>
      <c r="Q32" s="120">
        <f>+'Outstanding Debt'!DD32</f>
        <v>197093.5</v>
      </c>
      <c r="R32" s="120">
        <f>+'Outstanding Debt'!DK32</f>
        <v>100000</v>
      </c>
      <c r="S32" s="120">
        <f>+'Outstanding Debt'!DR32</f>
        <v>489679</v>
      </c>
      <c r="T32" s="120">
        <f>+'Outstanding Debt'!DY32</f>
        <v>1090468.76</v>
      </c>
      <c r="U32" s="120">
        <f t="shared" si="0"/>
        <v>4363335.0600000005</v>
      </c>
      <c r="V32" s="112"/>
      <c r="W32" s="62"/>
    </row>
    <row r="33" spans="2:23" ht="15.75" x14ac:dyDescent="0.25">
      <c r="B33" s="119">
        <v>2047</v>
      </c>
      <c r="C33" s="119">
        <v>2046</v>
      </c>
      <c r="D33" s="120">
        <f>+'Outstanding Debt'!E33</f>
        <v>0</v>
      </c>
      <c r="E33" s="120">
        <f>+'Outstanding Debt'!N33</f>
        <v>0</v>
      </c>
      <c r="F33" s="120">
        <f>+'Outstanding Debt'!W33</f>
        <v>0</v>
      </c>
      <c r="G33" s="120">
        <f>+'Outstanding Debt'!AF33</f>
        <v>0</v>
      </c>
      <c r="H33" s="120">
        <f>+'Outstanding Debt'!AO33</f>
        <v>0</v>
      </c>
      <c r="I33" s="120">
        <f>+'Outstanding Debt'!AX33</f>
        <v>0</v>
      </c>
      <c r="J33" s="120">
        <f>+'Outstanding Debt'!BG33</f>
        <v>209790.1</v>
      </c>
      <c r="K33" s="120">
        <f>+'Outstanding Debt'!BN33</f>
        <v>93141</v>
      </c>
      <c r="L33" s="120">
        <f>+'Outstanding Debt'!BU33</f>
        <v>567640.80000000005</v>
      </c>
      <c r="M33" s="120">
        <f>+'Outstanding Debt'!CB33</f>
        <v>252584.5</v>
      </c>
      <c r="N33" s="120">
        <f>+'Outstanding Debt'!CI33</f>
        <v>668169.69999999995</v>
      </c>
      <c r="O33" s="120">
        <f>+'Outstanding Debt'!CP33</f>
        <v>311742</v>
      </c>
      <c r="P33" s="120">
        <f>+'Outstanding Debt'!CW33</f>
        <v>384453</v>
      </c>
      <c r="Q33" s="120">
        <f>+'Outstanding Debt'!DD33</f>
        <v>196913.5</v>
      </c>
      <c r="R33" s="120">
        <f>+'Outstanding Debt'!DK33</f>
        <v>100000</v>
      </c>
      <c r="S33" s="120">
        <f>+'Outstanding Debt'!DR33</f>
        <v>491846.5</v>
      </c>
      <c r="T33" s="120">
        <f>+'Outstanding Debt'!DY33</f>
        <v>1089993.76</v>
      </c>
      <c r="U33" s="120">
        <f t="shared" si="0"/>
        <v>4366274.8599999994</v>
      </c>
      <c r="V33" s="112"/>
      <c r="W33" s="62"/>
    </row>
    <row r="34" spans="2:23" ht="15.75" x14ac:dyDescent="0.25">
      <c r="B34" s="119">
        <v>2048</v>
      </c>
      <c r="C34" s="119">
        <v>2047</v>
      </c>
      <c r="D34" s="120">
        <f>+'Outstanding Debt'!E34</f>
        <v>0</v>
      </c>
      <c r="E34" s="120">
        <f>+'Outstanding Debt'!N34</f>
        <v>0</v>
      </c>
      <c r="F34" s="120">
        <f>+'Outstanding Debt'!W34</f>
        <v>0</v>
      </c>
      <c r="G34" s="120">
        <f>+'Outstanding Debt'!AF34</f>
        <v>0</v>
      </c>
      <c r="H34" s="120">
        <f>+'Outstanding Debt'!AO34</f>
        <v>0</v>
      </c>
      <c r="I34" s="120">
        <f>+'Outstanding Debt'!AX34</f>
        <v>0</v>
      </c>
      <c r="J34" s="120">
        <f>+'Outstanding Debt'!BG34</f>
        <v>209585.3</v>
      </c>
      <c r="K34" s="120">
        <f>+'Outstanding Debt'!BN34</f>
        <v>96237</v>
      </c>
      <c r="L34" s="120">
        <f>+'Outstanding Debt'!BU34</f>
        <v>567385.4</v>
      </c>
      <c r="M34" s="120">
        <f>+'Outstanding Debt'!CB34</f>
        <v>252477</v>
      </c>
      <c r="N34" s="120">
        <f>+'Outstanding Debt'!CI34</f>
        <v>668485.5</v>
      </c>
      <c r="O34" s="120">
        <f>+'Outstanding Debt'!CP34</f>
        <v>308838</v>
      </c>
      <c r="P34" s="120">
        <f>+'Outstanding Debt'!CW34</f>
        <v>383682.6</v>
      </c>
      <c r="Q34" s="120">
        <f>+'Outstanding Debt'!DD34</f>
        <v>196513.5</v>
      </c>
      <c r="R34" s="120">
        <f>+'Outstanding Debt'!DK34</f>
        <v>100000</v>
      </c>
      <c r="S34" s="120">
        <f>+'Outstanding Debt'!DR34</f>
        <v>493436.5</v>
      </c>
      <c r="T34" s="120">
        <f>+'Outstanding Debt'!DY34</f>
        <v>1088075</v>
      </c>
      <c r="U34" s="120">
        <f t="shared" si="0"/>
        <v>4364715.8000000007</v>
      </c>
      <c r="V34" s="112"/>
      <c r="W34" s="62"/>
    </row>
    <row r="35" spans="2:23" ht="15.75" x14ac:dyDescent="0.25">
      <c r="B35" s="119">
        <v>2049</v>
      </c>
      <c r="C35" s="119">
        <v>2048</v>
      </c>
      <c r="D35" s="120">
        <f>+'Outstanding Debt'!E35</f>
        <v>0</v>
      </c>
      <c r="E35" s="120">
        <f>+'Outstanding Debt'!N35</f>
        <v>0</v>
      </c>
      <c r="F35" s="120">
        <f>+'Outstanding Debt'!W35</f>
        <v>0</v>
      </c>
      <c r="G35" s="120">
        <f>+'Outstanding Debt'!AF35</f>
        <v>0</v>
      </c>
      <c r="H35" s="120">
        <f>+'Outstanding Debt'!AO35</f>
        <v>0</v>
      </c>
      <c r="I35" s="120">
        <f>+'Outstanding Debt'!AX35</f>
        <v>0</v>
      </c>
      <c r="J35" s="120">
        <f>+'Outstanding Debt'!BG35</f>
        <v>209214.5</v>
      </c>
      <c r="K35" s="120">
        <f>+'Outstanding Debt'!BN35</f>
        <v>94185</v>
      </c>
      <c r="L35" s="120">
        <f>+'Outstanding Debt'!BU35</f>
        <v>567730.4</v>
      </c>
      <c r="M35" s="120">
        <f>+'Outstanding Debt'!CB35</f>
        <v>252187</v>
      </c>
      <c r="N35" s="120">
        <f>+'Outstanding Debt'!CI35</f>
        <v>669120.5</v>
      </c>
      <c r="O35" s="120">
        <f>+'Outstanding Debt'!CP35</f>
        <v>310702.5</v>
      </c>
      <c r="P35" s="120">
        <f>+'Outstanding Debt'!CW35</f>
        <v>383518.6</v>
      </c>
      <c r="Q35" s="120">
        <f>+'Outstanding Debt'!DD35</f>
        <v>195871</v>
      </c>
      <c r="R35" s="120">
        <f>+'Outstanding Debt'!DK35</f>
        <v>105000</v>
      </c>
      <c r="S35" s="120">
        <f>+'Outstanding Debt'!DR35</f>
        <v>489440</v>
      </c>
      <c r="T35" s="120">
        <f>+'Outstanding Debt'!DY35</f>
        <v>1079712.5</v>
      </c>
      <c r="U35" s="120">
        <f t="shared" si="0"/>
        <v>4356682</v>
      </c>
      <c r="V35" s="112"/>
      <c r="W35" s="62"/>
    </row>
    <row r="36" spans="2:23" ht="15.75" x14ac:dyDescent="0.25">
      <c r="B36" s="119">
        <v>2050</v>
      </c>
      <c r="C36" s="119">
        <v>2049</v>
      </c>
      <c r="D36" s="120">
        <f>+'Outstanding Debt'!E36</f>
        <v>0</v>
      </c>
      <c r="E36" s="120">
        <f>+'Outstanding Debt'!N36</f>
        <v>0</v>
      </c>
      <c r="F36" s="120">
        <f>+'Outstanding Debt'!W36</f>
        <v>0</v>
      </c>
      <c r="G36" s="120">
        <f>+'Outstanding Debt'!AF36</f>
        <v>0</v>
      </c>
      <c r="H36" s="120">
        <f>+'Outstanding Debt'!AO36</f>
        <v>0</v>
      </c>
      <c r="I36" s="120">
        <f>+'Outstanding Debt'!AX36</f>
        <v>0</v>
      </c>
      <c r="J36" s="120">
        <f>+'Outstanding Debt'!BG36</f>
        <v>209694.5</v>
      </c>
      <c r="K36" s="120">
        <f>+'Outstanding Debt'!BN36</f>
        <v>92106</v>
      </c>
      <c r="L36" s="120">
        <f>+'Outstanding Debt'!BU36</f>
        <v>567593.4</v>
      </c>
      <c r="M36" s="120">
        <f>+'Outstanding Debt'!CB36</f>
        <v>251688</v>
      </c>
      <c r="N36" s="120">
        <f>+'Outstanding Debt'!CI36</f>
        <v>668093.30000000005</v>
      </c>
      <c r="O36" s="120">
        <f>+'Outstanding Debt'!CP36</f>
        <v>307205</v>
      </c>
      <c r="P36" s="120">
        <f>+'Outstanding Debt'!CW36</f>
        <v>0</v>
      </c>
      <c r="Q36" s="120">
        <f>+'Outstanding Debt'!DD36</f>
        <v>0</v>
      </c>
      <c r="R36" s="120">
        <f>+'Outstanding Debt'!DK36</f>
        <v>0</v>
      </c>
      <c r="S36" s="120">
        <f>+'Outstanding Debt'!DR36</f>
        <v>0</v>
      </c>
      <c r="T36" s="120">
        <f>+'Outstanding Debt'!DY36</f>
        <v>425112.5</v>
      </c>
      <c r="U36" s="120">
        <f t="shared" si="0"/>
        <v>2521492.7000000002</v>
      </c>
      <c r="V36" s="112"/>
      <c r="W36" s="62"/>
    </row>
    <row r="37" spans="2:23" ht="15.75" x14ac:dyDescent="0.25">
      <c r="B37" s="119">
        <v>2051</v>
      </c>
      <c r="C37" s="119">
        <v>2050</v>
      </c>
      <c r="D37" s="120">
        <f>+'Outstanding Debt'!E37</f>
        <v>0</v>
      </c>
      <c r="E37" s="120">
        <f>+'Outstanding Debt'!N37</f>
        <v>0</v>
      </c>
      <c r="F37" s="120">
        <f>+'Outstanding Debt'!W37</f>
        <v>0</v>
      </c>
      <c r="G37" s="120">
        <f>+'Outstanding Debt'!AF37</f>
        <v>0</v>
      </c>
      <c r="H37" s="120">
        <f>+'Outstanding Debt'!AO37</f>
        <v>0</v>
      </c>
      <c r="I37" s="120">
        <f>+'Outstanding Debt'!AX37</f>
        <v>0</v>
      </c>
      <c r="J37" s="120">
        <f>+'Outstanding Debt'!BG37</f>
        <v>0</v>
      </c>
      <c r="K37" s="120">
        <f>+'Outstanding Debt'!BN37</f>
        <v>0</v>
      </c>
      <c r="L37" s="120">
        <f>+'Outstanding Debt'!BU37</f>
        <v>567019</v>
      </c>
      <c r="M37" s="120">
        <f>+'Outstanding Debt'!CB37</f>
        <v>256000</v>
      </c>
      <c r="N37" s="120">
        <f>+'Outstanding Debt'!CI37</f>
        <v>668427.30000000005</v>
      </c>
      <c r="O37" s="120">
        <f>+'Outstanding Debt'!CP37</f>
        <v>308497</v>
      </c>
      <c r="P37" s="120">
        <f>+'Outstanding Debt'!CW37</f>
        <v>0</v>
      </c>
      <c r="Q37" s="120">
        <f>+'Outstanding Debt'!DD37</f>
        <v>0</v>
      </c>
      <c r="R37" s="120">
        <f>+'Outstanding Debt'!DK37</f>
        <v>0</v>
      </c>
      <c r="S37" s="120">
        <f>+'Outstanding Debt'!DR37</f>
        <v>0</v>
      </c>
      <c r="T37" s="120">
        <f>+'Outstanding Debt'!DY37</f>
        <v>425450</v>
      </c>
      <c r="U37" s="120">
        <f t="shared" si="0"/>
        <v>2225393.2999999998</v>
      </c>
      <c r="V37" s="112"/>
      <c r="W37" s="62"/>
    </row>
    <row r="38" spans="2:23" ht="15.75" x14ac:dyDescent="0.25">
      <c r="B38" s="119">
        <v>2052</v>
      </c>
      <c r="C38" s="119">
        <v>2051</v>
      </c>
      <c r="D38" s="120">
        <f>+'Outstanding Debt'!E38</f>
        <v>0</v>
      </c>
      <c r="E38" s="120">
        <f>+'Outstanding Debt'!N38</f>
        <v>0</v>
      </c>
      <c r="F38" s="120">
        <f>+'Outstanding Debt'!W38</f>
        <v>0</v>
      </c>
      <c r="G38" s="120">
        <f>+'Outstanding Debt'!AF38</f>
        <v>0</v>
      </c>
      <c r="H38" s="120">
        <f>+'Outstanding Debt'!AO38</f>
        <v>0</v>
      </c>
      <c r="I38" s="120">
        <f>+'Outstanding Debt'!AX38</f>
        <v>0</v>
      </c>
      <c r="J38" s="120">
        <f>+'Outstanding Debt'!BG38</f>
        <v>0</v>
      </c>
      <c r="K38" s="120">
        <f>+'Outstanding Debt'!BN38</f>
        <v>0</v>
      </c>
      <c r="L38" s="120">
        <f>+'Outstanding Debt'!BI38</f>
        <v>0</v>
      </c>
      <c r="M38" s="120">
        <f>+'Outstanding Debt'!BP38</f>
        <v>0</v>
      </c>
      <c r="N38" s="120">
        <f>+'Outstanding Debt'!CI38</f>
        <v>669054.1</v>
      </c>
      <c r="O38" s="120">
        <f>+'Outstanding Debt'!CP38</f>
        <v>309420</v>
      </c>
      <c r="P38" s="120">
        <f>+'Outstanding Debt'!CW38</f>
        <v>0</v>
      </c>
      <c r="Q38" s="120">
        <f>+'Outstanding Debt'!DD38</f>
        <v>0</v>
      </c>
      <c r="R38" s="120">
        <f>+'Outstanding Debt'!DK38</f>
        <v>0</v>
      </c>
      <c r="S38" s="120">
        <f>+'Outstanding Debt'!DR38</f>
        <v>0</v>
      </c>
      <c r="T38" s="120">
        <f>+'Outstanding Debt'!DY38</f>
        <v>425150</v>
      </c>
      <c r="U38" s="120">
        <f t="shared" si="0"/>
        <v>1403624.1</v>
      </c>
      <c r="V38" s="112"/>
      <c r="W38" s="62"/>
    </row>
    <row r="39" spans="2:23" ht="15.75" x14ac:dyDescent="0.25">
      <c r="B39" s="119">
        <v>2053</v>
      </c>
      <c r="C39" s="119">
        <v>2052</v>
      </c>
      <c r="D39" s="120">
        <f>+'Outstanding Debt'!E39</f>
        <v>0</v>
      </c>
      <c r="E39" s="120">
        <f>+'Outstanding Debt'!N39</f>
        <v>0</v>
      </c>
      <c r="F39" s="120">
        <f>+'Outstanding Debt'!W39</f>
        <v>0</v>
      </c>
      <c r="G39" s="120">
        <f>+'Outstanding Debt'!AF39</f>
        <v>0</v>
      </c>
      <c r="H39" s="120">
        <f>+'Outstanding Debt'!AO39</f>
        <v>0</v>
      </c>
      <c r="I39" s="120">
        <f>+'Outstanding Debt'!AX39</f>
        <v>0</v>
      </c>
      <c r="J39" s="120">
        <f>+'Outstanding Debt'!BG39</f>
        <v>0</v>
      </c>
      <c r="K39" s="120">
        <f>+'Outstanding Debt'!BN39</f>
        <v>0</v>
      </c>
      <c r="L39" s="120">
        <f>+'Outstanding Debt'!BI39</f>
        <v>0</v>
      </c>
      <c r="M39" s="120">
        <f>+'Outstanding Debt'!BP39</f>
        <v>0</v>
      </c>
      <c r="N39" s="120">
        <f>+'Outstanding Debt'!CI39</f>
        <v>0</v>
      </c>
      <c r="O39" s="120">
        <f>+'Outstanding Debt'!CP39</f>
        <v>0</v>
      </c>
      <c r="P39" s="120">
        <f>+'Outstanding Debt'!CW39</f>
        <v>0</v>
      </c>
      <c r="Q39" s="120">
        <f>+'Outstanding Debt'!DD39</f>
        <v>0</v>
      </c>
      <c r="R39" s="120">
        <f>+'Outstanding Debt'!DK39</f>
        <v>0</v>
      </c>
      <c r="S39" s="120">
        <f>+'Outstanding Debt'!DR39</f>
        <v>0</v>
      </c>
      <c r="T39" s="120">
        <f>+'Outstanding Debt'!DY39</f>
        <v>424212.5</v>
      </c>
      <c r="U39" s="120">
        <f t="shared" si="0"/>
        <v>424212.5</v>
      </c>
      <c r="V39" s="112"/>
      <c r="W39" s="62"/>
    </row>
    <row r="40" spans="2:23" ht="15.75" x14ac:dyDescent="0.25">
      <c r="B40" s="119">
        <v>2054</v>
      </c>
      <c r="C40" s="119">
        <v>2053</v>
      </c>
      <c r="D40" s="120">
        <f>+'Outstanding Debt'!E40</f>
        <v>0</v>
      </c>
      <c r="E40" s="120">
        <f>+'Outstanding Debt'!N40</f>
        <v>0</v>
      </c>
      <c r="F40" s="120">
        <f>+'Outstanding Debt'!W40</f>
        <v>0</v>
      </c>
      <c r="G40" s="120">
        <f>+'Outstanding Debt'!AF40</f>
        <v>0</v>
      </c>
      <c r="H40" s="120">
        <f>+'Outstanding Debt'!AO40</f>
        <v>0</v>
      </c>
      <c r="I40" s="120">
        <f>+'Outstanding Debt'!AX40</f>
        <v>0</v>
      </c>
      <c r="J40" s="120">
        <f>+'Outstanding Debt'!BG40</f>
        <v>0</v>
      </c>
      <c r="K40" s="120">
        <f>+'Outstanding Debt'!BN40</f>
        <v>0</v>
      </c>
      <c r="L40" s="120">
        <f>+'Outstanding Debt'!BI40</f>
        <v>0</v>
      </c>
      <c r="M40" s="120">
        <f>+'Outstanding Debt'!BP40</f>
        <v>0</v>
      </c>
      <c r="N40" s="120">
        <f>+'Outstanding Debt'!CI40</f>
        <v>0</v>
      </c>
      <c r="O40" s="120">
        <f>+'Outstanding Debt'!CP40</f>
        <v>0</v>
      </c>
      <c r="P40" s="120">
        <f>+'Outstanding Debt'!CW40</f>
        <v>0</v>
      </c>
      <c r="Q40" s="120">
        <f>+'Outstanding Debt'!DD40</f>
        <v>0</v>
      </c>
      <c r="R40" s="120">
        <f>+'Outstanding Debt'!DK40</f>
        <v>0</v>
      </c>
      <c r="S40" s="120">
        <f>+'Outstanding Debt'!DR40</f>
        <v>0</v>
      </c>
      <c r="T40" s="120">
        <f>+'Outstanding Debt'!DY40</f>
        <v>423818.75</v>
      </c>
      <c r="U40" s="120">
        <f t="shared" si="0"/>
        <v>423818.75</v>
      </c>
      <c r="V40" s="112"/>
      <c r="W40" s="62"/>
    </row>
    <row r="41" spans="2:23" ht="15.75" hidden="1" x14ac:dyDescent="0.25">
      <c r="B41" s="119">
        <v>2055</v>
      </c>
      <c r="C41" s="119">
        <v>2054</v>
      </c>
      <c r="D41" s="120">
        <f>+'Outstanding Debt'!E41</f>
        <v>0</v>
      </c>
      <c r="E41" s="120">
        <f>+'Outstanding Debt'!N41</f>
        <v>0</v>
      </c>
      <c r="F41" s="120">
        <f>+'Outstanding Debt'!W41</f>
        <v>0</v>
      </c>
      <c r="G41" s="120">
        <f>+'Outstanding Debt'!AF41</f>
        <v>0</v>
      </c>
      <c r="H41" s="120">
        <f>+'Outstanding Debt'!AO41</f>
        <v>0</v>
      </c>
      <c r="I41" s="120">
        <f>+'Outstanding Debt'!AX41</f>
        <v>0</v>
      </c>
      <c r="J41" s="120">
        <f>+'Outstanding Debt'!BG41</f>
        <v>0</v>
      </c>
      <c r="K41" s="120">
        <f>+'Outstanding Debt'!BN41</f>
        <v>0</v>
      </c>
      <c r="L41" s="120">
        <f>+'Outstanding Debt'!BI41</f>
        <v>0</v>
      </c>
      <c r="M41" s="120">
        <f>+'Outstanding Debt'!BP41</f>
        <v>0</v>
      </c>
      <c r="N41" s="120">
        <f>+'Outstanding Debt'!CI41</f>
        <v>0</v>
      </c>
      <c r="O41" s="120">
        <f>+'Outstanding Debt'!CP41</f>
        <v>0</v>
      </c>
      <c r="P41" s="120">
        <f>+'Outstanding Debt'!CW41</f>
        <v>0</v>
      </c>
      <c r="Q41" s="120">
        <f>+'Outstanding Debt'!DD41</f>
        <v>0</v>
      </c>
      <c r="R41" s="120">
        <f>+'Outstanding Debt'!DK41</f>
        <v>0</v>
      </c>
      <c r="S41" s="120">
        <f>+'Outstanding Debt'!DR41</f>
        <v>0</v>
      </c>
      <c r="T41" s="120">
        <f>+'Outstanding Debt'!DY41</f>
        <v>0</v>
      </c>
      <c r="U41" s="120">
        <f t="shared" si="0"/>
        <v>0</v>
      </c>
      <c r="V41" s="112"/>
      <c r="W41" s="62"/>
    </row>
    <row r="42" spans="2:23" ht="15.75" hidden="1" x14ac:dyDescent="0.25">
      <c r="B42" s="119">
        <v>2056</v>
      </c>
      <c r="C42" s="119">
        <v>2055</v>
      </c>
      <c r="D42" s="120">
        <f>+'Outstanding Debt'!E42</f>
        <v>0</v>
      </c>
      <c r="E42" s="120">
        <f>+'Outstanding Debt'!N42</f>
        <v>0</v>
      </c>
      <c r="F42" s="120">
        <f>+'Outstanding Debt'!W42</f>
        <v>0</v>
      </c>
      <c r="G42" s="120">
        <f>+'Outstanding Debt'!AF42</f>
        <v>0</v>
      </c>
      <c r="H42" s="120">
        <f>+'Outstanding Debt'!AO42</f>
        <v>0</v>
      </c>
      <c r="I42" s="120">
        <f>+'Outstanding Debt'!AX42</f>
        <v>0</v>
      </c>
      <c r="J42" s="120">
        <f>+'Outstanding Debt'!BG42</f>
        <v>0</v>
      </c>
      <c r="K42" s="120">
        <f>+'Outstanding Debt'!BN42</f>
        <v>0</v>
      </c>
      <c r="L42" s="120">
        <f>+'Outstanding Debt'!BI42</f>
        <v>0</v>
      </c>
      <c r="M42" s="120">
        <f>+'Outstanding Debt'!BP42</f>
        <v>0</v>
      </c>
      <c r="N42" s="120">
        <f>+'Outstanding Debt'!CI42</f>
        <v>0</v>
      </c>
      <c r="O42" s="120">
        <f>+'Outstanding Debt'!CP42</f>
        <v>0</v>
      </c>
      <c r="P42" s="120">
        <f>+'Outstanding Debt'!CW42</f>
        <v>0</v>
      </c>
      <c r="Q42" s="120">
        <f>+'Outstanding Debt'!DD42</f>
        <v>0</v>
      </c>
      <c r="R42" s="120">
        <f>+'Outstanding Debt'!DK42</f>
        <v>0</v>
      </c>
      <c r="S42" s="120">
        <f>+'Outstanding Debt'!DR42</f>
        <v>0</v>
      </c>
      <c r="T42" s="120">
        <f>+'Outstanding Debt'!DY42</f>
        <v>0</v>
      </c>
      <c r="U42" s="120">
        <f t="shared" si="0"/>
        <v>0</v>
      </c>
      <c r="V42" s="112"/>
      <c r="W42" s="62"/>
    </row>
    <row r="43" spans="2:23" ht="15.75" hidden="1" x14ac:dyDescent="0.25">
      <c r="B43" s="119">
        <v>2057</v>
      </c>
      <c r="C43" s="119">
        <v>2056</v>
      </c>
      <c r="D43" s="120">
        <f>+'Outstanding Debt'!E43</f>
        <v>0</v>
      </c>
      <c r="E43" s="120">
        <f>+'Outstanding Debt'!N43</f>
        <v>0</v>
      </c>
      <c r="F43" s="120">
        <f>+'Outstanding Debt'!W43</f>
        <v>0</v>
      </c>
      <c r="G43" s="120">
        <f>+'Outstanding Debt'!AF43</f>
        <v>0</v>
      </c>
      <c r="H43" s="120">
        <f>+'Outstanding Debt'!AO43</f>
        <v>0</v>
      </c>
      <c r="I43" s="120">
        <f>+'Outstanding Debt'!AX43</f>
        <v>0</v>
      </c>
      <c r="J43" s="120">
        <f>+'Outstanding Debt'!BG43</f>
        <v>0</v>
      </c>
      <c r="K43" s="120">
        <f>+'Outstanding Debt'!BN43</f>
        <v>0</v>
      </c>
      <c r="L43" s="120">
        <f>+'Outstanding Debt'!BI43</f>
        <v>0</v>
      </c>
      <c r="M43" s="120">
        <f>+'Outstanding Debt'!BP43</f>
        <v>0</v>
      </c>
      <c r="N43" s="120">
        <f>+'Outstanding Debt'!CI43</f>
        <v>0</v>
      </c>
      <c r="O43" s="120">
        <f>+'Outstanding Debt'!CP43</f>
        <v>0</v>
      </c>
      <c r="P43" s="120">
        <f>+'Outstanding Debt'!CW43</f>
        <v>0</v>
      </c>
      <c r="Q43" s="120">
        <f>+'Outstanding Debt'!DD43</f>
        <v>0</v>
      </c>
      <c r="R43" s="120">
        <f>+'Outstanding Debt'!DK43</f>
        <v>0</v>
      </c>
      <c r="S43" s="120">
        <f>+'Outstanding Debt'!DR43</f>
        <v>0</v>
      </c>
      <c r="T43" s="120">
        <f>+'Outstanding Debt'!DY43</f>
        <v>0</v>
      </c>
      <c r="U43" s="120">
        <f t="shared" si="0"/>
        <v>0</v>
      </c>
      <c r="V43" s="112"/>
      <c r="W43" s="62"/>
    </row>
    <row r="44" spans="2:23" ht="15.75" x14ac:dyDescent="0.25">
      <c r="B44" s="142" t="s">
        <v>8</v>
      </c>
      <c r="C44" s="142"/>
      <c r="D44" s="143">
        <f t="shared" ref="D44:U44" si="1">SUM(D11:D43)</f>
        <v>0</v>
      </c>
      <c r="E44" s="143">
        <f t="shared" si="1"/>
        <v>2249887.5</v>
      </c>
      <c r="F44" s="143">
        <f t="shared" si="1"/>
        <v>4484500</v>
      </c>
      <c r="G44" s="143">
        <f t="shared" si="1"/>
        <v>233461.5</v>
      </c>
      <c r="H44" s="143">
        <f t="shared" si="1"/>
        <v>8197575.1999999993</v>
      </c>
      <c r="I44" s="143">
        <f t="shared" si="1"/>
        <v>3524000</v>
      </c>
      <c r="J44" s="143">
        <f t="shared" si="1"/>
        <v>5449337.7999999998</v>
      </c>
      <c r="K44" s="143">
        <f t="shared" si="1"/>
        <v>2447811</v>
      </c>
      <c r="L44" s="143">
        <f t="shared" si="1"/>
        <v>15324524.000000002</v>
      </c>
      <c r="M44" s="143">
        <f t="shared" si="1"/>
        <v>6848755.5</v>
      </c>
      <c r="N44" s="143">
        <f t="shared" si="1"/>
        <v>18720746.699999999</v>
      </c>
      <c r="O44" s="143">
        <f t="shared" si="1"/>
        <v>8662490.5</v>
      </c>
      <c r="P44" s="143">
        <f t="shared" si="1"/>
        <v>9596281.4999999981</v>
      </c>
      <c r="Q44" s="143">
        <f t="shared" si="1"/>
        <v>4910125</v>
      </c>
      <c r="R44" s="143">
        <f t="shared" si="1"/>
        <v>2590000</v>
      </c>
      <c r="S44" s="143">
        <f t="shared" si="1"/>
        <v>12267549</v>
      </c>
      <c r="T44" s="143">
        <f t="shared" si="1"/>
        <v>29333104.74000001</v>
      </c>
      <c r="U44" s="143">
        <f t="shared" si="1"/>
        <v>134840149.94</v>
      </c>
      <c r="V44" s="113"/>
    </row>
    <row r="45" spans="2:23" x14ac:dyDescent="0.2"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</row>
    <row r="46" spans="2:23" x14ac:dyDescent="0.2">
      <c r="B46" s="114"/>
      <c r="C46" s="111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1"/>
      <c r="V46" s="111"/>
    </row>
    <row r="47" spans="2:23" x14ac:dyDescent="0.2">
      <c r="B47" s="7"/>
    </row>
    <row r="48" spans="2:23" x14ac:dyDescent="0.2">
      <c r="C48" s="7"/>
    </row>
  </sheetData>
  <mergeCells count="2">
    <mergeCell ref="B3:U3"/>
    <mergeCell ref="B4:U4"/>
  </mergeCells>
  <printOptions horizontalCentered="1"/>
  <pageMargins left="0.25" right="0.25" top="0.75" bottom="0.75" header="0.3" footer="0.3"/>
  <pageSetup scale="73" orientation="landscape" r:id="rId1"/>
  <headerFooter>
    <oddFooter>&amp;L&amp;8&amp;D&amp;Z&amp;F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B3:P55"/>
  <sheetViews>
    <sheetView topLeftCell="A18" zoomScaleNormal="100" workbookViewId="0">
      <selection activeCell="M48" sqref="M48"/>
    </sheetView>
  </sheetViews>
  <sheetFormatPr defaultColWidth="8.85546875" defaultRowHeight="12.75" x14ac:dyDescent="0.2"/>
  <cols>
    <col min="1" max="2" width="8.85546875" style="1"/>
    <col min="3" max="3" width="14.5703125" style="1" hidden="1" customWidth="1"/>
    <col min="4" max="4" width="10" style="1" hidden="1" customWidth="1"/>
    <col min="5" max="5" width="0.85546875" style="1" customWidth="1"/>
    <col min="6" max="8" width="13.5703125" style="1" customWidth="1"/>
    <col min="9" max="9" width="1" style="1" customWidth="1"/>
    <col min="10" max="11" width="12.140625" style="1" customWidth="1"/>
    <col min="12" max="12" width="12.5703125" style="1" customWidth="1"/>
    <col min="13" max="13" width="13.42578125" style="1" customWidth="1"/>
    <col min="14" max="14" width="12.5703125" style="1" customWidth="1"/>
    <col min="15" max="15" width="0.85546875" style="1" customWidth="1"/>
    <col min="16" max="16" width="16.85546875" style="1" customWidth="1"/>
    <col min="17" max="16384" width="8.85546875" style="1"/>
  </cols>
  <sheetData>
    <row r="3" spans="2:16" ht="15.75" x14ac:dyDescent="0.25">
      <c r="B3" s="182" t="s">
        <v>16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</row>
    <row r="4" spans="2:16" ht="14.25" x14ac:dyDescent="0.2">
      <c r="B4" s="193" t="s">
        <v>137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</row>
    <row r="5" spans="2:16" ht="14.25" x14ac:dyDescent="0.2">
      <c r="B5" s="194" t="s">
        <v>76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</row>
    <row r="7" spans="2:16" x14ac:dyDescent="0.2">
      <c r="J7" s="50" t="s">
        <v>46</v>
      </c>
      <c r="K7" s="54"/>
      <c r="L7" s="54"/>
      <c r="M7" s="47"/>
      <c r="N7" s="47"/>
    </row>
    <row r="8" spans="2:16" x14ac:dyDescent="0.2">
      <c r="J8" s="1" t="s">
        <v>45</v>
      </c>
      <c r="M8" s="47"/>
      <c r="N8" s="47"/>
    </row>
    <row r="9" spans="2:16" hidden="1" x14ac:dyDescent="0.2">
      <c r="J9" s="51" t="s">
        <v>73</v>
      </c>
      <c r="M9" s="31">
        <v>5000000</v>
      </c>
      <c r="N9" s="31"/>
    </row>
    <row r="10" spans="2:16" x14ac:dyDescent="0.2">
      <c r="J10" s="1" t="s">
        <v>43</v>
      </c>
      <c r="M10" s="71">
        <v>42217</v>
      </c>
      <c r="N10" s="71"/>
    </row>
    <row r="11" spans="2:16" x14ac:dyDescent="0.2">
      <c r="I11" s="35"/>
      <c r="J11" s="1" t="s">
        <v>49</v>
      </c>
      <c r="M11" s="71">
        <v>41883</v>
      </c>
      <c r="N11" s="71"/>
    </row>
    <row r="12" spans="2:16" x14ac:dyDescent="0.2">
      <c r="I12" s="35"/>
      <c r="J12" s="52" t="s">
        <v>44</v>
      </c>
      <c r="M12" s="72" t="s">
        <v>59</v>
      </c>
      <c r="N12" s="72"/>
    </row>
    <row r="13" spans="2:16" x14ac:dyDescent="0.2">
      <c r="I13" s="35"/>
      <c r="J13" s="52" t="s">
        <v>74</v>
      </c>
      <c r="M13" s="94" t="s">
        <v>129</v>
      </c>
      <c r="N13" s="35"/>
    </row>
    <row r="14" spans="2:16" x14ac:dyDescent="0.2">
      <c r="I14" s="34"/>
      <c r="J14" s="52" t="s">
        <v>42</v>
      </c>
      <c r="M14" s="48" t="s">
        <v>30</v>
      </c>
      <c r="N14" s="48"/>
    </row>
    <row r="15" spans="2:16" x14ac:dyDescent="0.2">
      <c r="I15" s="34"/>
      <c r="J15" s="52" t="s">
        <v>29</v>
      </c>
      <c r="M15" s="48" t="s">
        <v>128</v>
      </c>
      <c r="N15" s="48"/>
    </row>
    <row r="16" spans="2:16" hidden="1" x14ac:dyDescent="0.2">
      <c r="F16" s="34"/>
      <c r="G16" s="34"/>
      <c r="H16" s="34"/>
      <c r="I16" s="34"/>
      <c r="J16" s="1" t="s">
        <v>72</v>
      </c>
      <c r="M16" s="53">
        <v>15000000</v>
      </c>
      <c r="N16" s="53"/>
    </row>
    <row r="17" spans="2:16" hidden="1" x14ac:dyDescent="0.2">
      <c r="F17" s="34"/>
      <c r="G17" s="34"/>
      <c r="H17" s="34"/>
      <c r="I17" s="34"/>
      <c r="J17" s="1" t="s">
        <v>75</v>
      </c>
      <c r="M17" s="53">
        <f>+M16/3</f>
        <v>5000000</v>
      </c>
      <c r="N17" s="53"/>
    </row>
    <row r="18" spans="2:16" x14ac:dyDescent="0.2">
      <c r="F18" s="34"/>
      <c r="G18" s="34"/>
      <c r="H18" s="34"/>
      <c r="I18" s="34"/>
      <c r="M18" s="53"/>
      <c r="N18" s="53"/>
    </row>
    <row r="19" spans="2:16" x14ac:dyDescent="0.2">
      <c r="F19" s="183" t="s">
        <v>39</v>
      </c>
      <c r="G19" s="183"/>
      <c r="H19" s="183"/>
      <c r="I19" s="41"/>
      <c r="J19" s="183" t="s">
        <v>126</v>
      </c>
      <c r="K19" s="183"/>
      <c r="L19" s="183"/>
      <c r="M19" s="183"/>
      <c r="N19" s="183"/>
      <c r="P19" s="41" t="s">
        <v>56</v>
      </c>
    </row>
    <row r="20" spans="2:16" x14ac:dyDescent="0.2">
      <c r="B20" s="40"/>
      <c r="C20" s="40"/>
      <c r="D20" s="40"/>
      <c r="E20" s="40"/>
      <c r="F20" s="41" t="s">
        <v>8</v>
      </c>
      <c r="G20" s="41" t="s">
        <v>37</v>
      </c>
      <c r="H20" s="41" t="s">
        <v>38</v>
      </c>
      <c r="I20" s="41"/>
      <c r="L20" s="41"/>
      <c r="M20" s="41" t="s">
        <v>77</v>
      </c>
      <c r="N20" s="41" t="s">
        <v>78</v>
      </c>
      <c r="O20" s="40"/>
      <c r="P20" s="40" t="s">
        <v>57</v>
      </c>
    </row>
    <row r="21" spans="2:16" x14ac:dyDescent="0.2">
      <c r="B21" s="41" t="s">
        <v>0</v>
      </c>
      <c r="C21" s="41" t="s">
        <v>18</v>
      </c>
      <c r="D21" s="41" t="s">
        <v>19</v>
      </c>
      <c r="E21" s="41"/>
      <c r="F21" s="41" t="s">
        <v>1</v>
      </c>
      <c r="G21" s="41" t="s">
        <v>33</v>
      </c>
      <c r="H21" s="41" t="s">
        <v>2</v>
      </c>
      <c r="I21" s="41"/>
      <c r="J21" s="41" t="s">
        <v>3</v>
      </c>
      <c r="K21" s="41" t="s">
        <v>3</v>
      </c>
      <c r="L21" s="41" t="s">
        <v>8</v>
      </c>
      <c r="M21" s="41" t="s">
        <v>54</v>
      </c>
      <c r="N21" s="41" t="s">
        <v>54</v>
      </c>
      <c r="O21" s="41"/>
      <c r="P21" s="41" t="s">
        <v>34</v>
      </c>
    </row>
    <row r="22" spans="2:16" ht="15.75" x14ac:dyDescent="0.2">
      <c r="B22" s="42">
        <v>41912</v>
      </c>
      <c r="C22" s="42" t="s">
        <v>21</v>
      </c>
      <c r="D22" s="42" t="s">
        <v>20</v>
      </c>
      <c r="E22" s="42"/>
      <c r="F22" s="42" t="s">
        <v>2</v>
      </c>
      <c r="G22" s="42" t="s">
        <v>2</v>
      </c>
      <c r="H22" s="42" t="s">
        <v>52</v>
      </c>
      <c r="I22" s="42"/>
      <c r="J22" s="43">
        <v>2016</v>
      </c>
      <c r="K22" s="43">
        <v>2018</v>
      </c>
      <c r="L22" s="43" t="s">
        <v>2</v>
      </c>
      <c r="M22" s="43" t="s">
        <v>79</v>
      </c>
      <c r="N22" s="43" t="s">
        <v>2</v>
      </c>
      <c r="O22" s="43"/>
      <c r="P22" s="43" t="s">
        <v>58</v>
      </c>
    </row>
    <row r="23" spans="2:16" x14ac:dyDescent="0.2">
      <c r="B23" s="3">
        <v>2017</v>
      </c>
      <c r="C23" s="37" t="e">
        <f>+#REF!*(1+D23)</f>
        <v>#REF!</v>
      </c>
      <c r="D23" s="38" t="str">
        <f t="shared" ref="D23:D29" si="0">+$J$13</f>
        <v xml:space="preserve">Interest Coupon </v>
      </c>
      <c r="E23" s="38"/>
      <c r="F23" s="37" t="e">
        <f>+'Outstanding Debt'!#REF!</f>
        <v>#REF!</v>
      </c>
      <c r="G23" s="37" t="e">
        <f>+'Outstanding Debt'!#REF!</f>
        <v>#REF!</v>
      </c>
      <c r="H23" s="37" t="e">
        <f t="shared" ref="H23:H48" si="1">+F23-G23</f>
        <v>#REF!</v>
      </c>
      <c r="I23" s="37"/>
      <c r="J23" s="37" t="e">
        <f>+#REF!</f>
        <v>#REF!</v>
      </c>
      <c r="K23" s="37">
        <f>+'CO 2018'!G21</f>
        <v>0</v>
      </c>
      <c r="L23" s="2" t="e">
        <f t="shared" ref="L23:L49" si="2">SUM(J23:K23)</f>
        <v>#REF!</v>
      </c>
      <c r="M23" s="2" t="e">
        <f t="shared" ref="M23:M49" si="3">+L23/3</f>
        <v>#REF!</v>
      </c>
      <c r="N23" s="2" t="e">
        <f t="shared" ref="N23:N49" si="4">+L23-M23</f>
        <v>#REF!</v>
      </c>
      <c r="P23" s="2" t="e">
        <f t="shared" ref="P23:P49" si="5">+N23+H23</f>
        <v>#REF!</v>
      </c>
    </row>
    <row r="24" spans="2:16" x14ac:dyDescent="0.2">
      <c r="B24" s="3">
        <v>2018</v>
      </c>
      <c r="C24" s="37" t="e">
        <f t="shared" ref="C24:C48" si="6">+C23*(1+D24)</f>
        <v>#REF!</v>
      </c>
      <c r="D24" s="38" t="str">
        <f t="shared" si="0"/>
        <v xml:space="preserve">Interest Coupon </v>
      </c>
      <c r="E24" s="38"/>
      <c r="F24" s="37" t="e">
        <f>+'Outstanding Debt'!#REF!</f>
        <v>#REF!</v>
      </c>
      <c r="G24" s="37" t="e">
        <f>+'Outstanding Debt'!#REF!</f>
        <v>#REF!</v>
      </c>
      <c r="H24" s="37" t="e">
        <f t="shared" si="1"/>
        <v>#REF!</v>
      </c>
      <c r="I24" s="37"/>
      <c r="J24" s="37" t="e">
        <f>+#REF!</f>
        <v>#REF!</v>
      </c>
      <c r="K24" s="37">
        <f>+'CO 2018'!G22</f>
        <v>0</v>
      </c>
      <c r="L24" s="2" t="e">
        <f t="shared" si="2"/>
        <v>#REF!</v>
      </c>
      <c r="M24" s="2" t="e">
        <f t="shared" si="3"/>
        <v>#REF!</v>
      </c>
      <c r="N24" s="2" t="e">
        <f t="shared" si="4"/>
        <v>#REF!</v>
      </c>
      <c r="P24" s="2" t="e">
        <f t="shared" si="5"/>
        <v>#REF!</v>
      </c>
    </row>
    <row r="25" spans="2:16" x14ac:dyDescent="0.2">
      <c r="B25" s="3">
        <v>2019</v>
      </c>
      <c r="C25" s="37" t="e">
        <f t="shared" si="6"/>
        <v>#REF!</v>
      </c>
      <c r="D25" s="38" t="str">
        <f t="shared" si="0"/>
        <v xml:space="preserve">Interest Coupon </v>
      </c>
      <c r="E25" s="38"/>
      <c r="F25" s="37" t="e">
        <f>+'Outstanding Debt'!#REF!</f>
        <v>#REF!</v>
      </c>
      <c r="G25" s="37" t="e">
        <f>+'Outstanding Debt'!#REF!</f>
        <v>#REF!</v>
      </c>
      <c r="H25" s="37" t="e">
        <f t="shared" si="1"/>
        <v>#REF!</v>
      </c>
      <c r="I25" s="37"/>
      <c r="J25" s="37" t="e">
        <f>+#REF!</f>
        <v>#REF!</v>
      </c>
      <c r="K25" s="37">
        <f>+'CO 2018'!G23</f>
        <v>150000</v>
      </c>
      <c r="L25" s="2" t="e">
        <f t="shared" si="2"/>
        <v>#REF!</v>
      </c>
      <c r="M25" s="2" t="e">
        <f t="shared" si="3"/>
        <v>#REF!</v>
      </c>
      <c r="N25" s="2" t="e">
        <f t="shared" si="4"/>
        <v>#REF!</v>
      </c>
      <c r="P25" s="2" t="e">
        <f t="shared" si="5"/>
        <v>#REF!</v>
      </c>
    </row>
    <row r="26" spans="2:16" x14ac:dyDescent="0.2">
      <c r="B26" s="3">
        <v>2020</v>
      </c>
      <c r="C26" s="37" t="e">
        <f t="shared" si="6"/>
        <v>#REF!</v>
      </c>
      <c r="D26" s="38" t="str">
        <f t="shared" si="0"/>
        <v xml:space="preserve">Interest Coupon </v>
      </c>
      <c r="E26" s="38"/>
      <c r="F26" s="37" t="e">
        <f>+'Outstanding Debt'!#REF!</f>
        <v>#REF!</v>
      </c>
      <c r="G26" s="37" t="e">
        <f>+'Outstanding Debt'!#REF!</f>
        <v>#REF!</v>
      </c>
      <c r="H26" s="37" t="e">
        <f t="shared" si="1"/>
        <v>#REF!</v>
      </c>
      <c r="I26" s="37"/>
      <c r="J26" s="37" t="e">
        <f>+#REF!</f>
        <v>#REF!</v>
      </c>
      <c r="K26" s="37">
        <f>+'CO 2018'!G24</f>
        <v>350000</v>
      </c>
      <c r="L26" s="2" t="e">
        <f t="shared" si="2"/>
        <v>#REF!</v>
      </c>
      <c r="M26" s="2" t="e">
        <f t="shared" si="3"/>
        <v>#REF!</v>
      </c>
      <c r="N26" s="2" t="e">
        <f t="shared" si="4"/>
        <v>#REF!</v>
      </c>
      <c r="P26" s="2" t="e">
        <f t="shared" si="5"/>
        <v>#REF!</v>
      </c>
    </row>
    <row r="27" spans="2:16" x14ac:dyDescent="0.2">
      <c r="B27" s="3">
        <v>2021</v>
      </c>
      <c r="C27" s="37" t="e">
        <f t="shared" si="6"/>
        <v>#REF!</v>
      </c>
      <c r="D27" s="38" t="str">
        <f t="shared" si="0"/>
        <v xml:space="preserve">Interest Coupon </v>
      </c>
      <c r="E27" s="38"/>
      <c r="F27" s="37" t="e">
        <f>+'Outstanding Debt'!#REF!</f>
        <v>#REF!</v>
      </c>
      <c r="G27" s="37" t="e">
        <f>+'Outstanding Debt'!#REF!</f>
        <v>#REF!</v>
      </c>
      <c r="H27" s="37" t="e">
        <f t="shared" si="1"/>
        <v>#REF!</v>
      </c>
      <c r="I27" s="37"/>
      <c r="J27" s="37" t="e">
        <f>+#REF!</f>
        <v>#REF!</v>
      </c>
      <c r="K27" s="37">
        <f>+'CO 2018'!G25</f>
        <v>349000</v>
      </c>
      <c r="L27" s="2" t="e">
        <f t="shared" si="2"/>
        <v>#REF!</v>
      </c>
      <c r="M27" s="2" t="e">
        <f t="shared" si="3"/>
        <v>#REF!</v>
      </c>
      <c r="N27" s="2" t="e">
        <f t="shared" si="4"/>
        <v>#REF!</v>
      </c>
      <c r="P27" s="2" t="e">
        <f t="shared" si="5"/>
        <v>#REF!</v>
      </c>
    </row>
    <row r="28" spans="2:16" x14ac:dyDescent="0.2">
      <c r="B28" s="3">
        <v>2022</v>
      </c>
      <c r="C28" s="37" t="e">
        <f t="shared" si="6"/>
        <v>#REF!</v>
      </c>
      <c r="D28" s="38" t="str">
        <f t="shared" si="0"/>
        <v xml:space="preserve">Interest Coupon </v>
      </c>
      <c r="E28" s="38"/>
      <c r="F28" s="37" t="e">
        <f>+'Outstanding Debt'!#REF!</f>
        <v>#REF!</v>
      </c>
      <c r="G28" s="37" t="e">
        <f>+'Outstanding Debt'!#REF!</f>
        <v>#REF!</v>
      </c>
      <c r="H28" s="37" t="e">
        <f t="shared" si="1"/>
        <v>#REF!</v>
      </c>
      <c r="I28" s="37"/>
      <c r="J28" s="37" t="e">
        <f>+#REF!</f>
        <v>#REF!</v>
      </c>
      <c r="K28" s="37">
        <f>+'CO 2018'!G26</f>
        <v>347850</v>
      </c>
      <c r="L28" s="2" t="e">
        <f t="shared" si="2"/>
        <v>#REF!</v>
      </c>
      <c r="M28" s="2" t="e">
        <f t="shared" si="3"/>
        <v>#REF!</v>
      </c>
      <c r="N28" s="2" t="e">
        <f t="shared" si="4"/>
        <v>#REF!</v>
      </c>
      <c r="P28" s="2" t="e">
        <f t="shared" si="5"/>
        <v>#REF!</v>
      </c>
    </row>
    <row r="29" spans="2:16" x14ac:dyDescent="0.2">
      <c r="B29" s="3">
        <v>2023</v>
      </c>
      <c r="C29" s="37" t="e">
        <f t="shared" si="6"/>
        <v>#REF!</v>
      </c>
      <c r="D29" s="38" t="str">
        <f t="shared" si="0"/>
        <v xml:space="preserve">Interest Coupon </v>
      </c>
      <c r="E29" s="38"/>
      <c r="F29" s="37" t="e">
        <f>+'Outstanding Debt'!#REF!</f>
        <v>#REF!</v>
      </c>
      <c r="G29" s="37" t="e">
        <f>+'Outstanding Debt'!#REF!</f>
        <v>#REF!</v>
      </c>
      <c r="H29" s="37" t="e">
        <f t="shared" si="1"/>
        <v>#REF!</v>
      </c>
      <c r="I29" s="37"/>
      <c r="J29" s="37" t="e">
        <f>+#REF!</f>
        <v>#REF!</v>
      </c>
      <c r="K29" s="37">
        <f>+'CO 2018'!G27</f>
        <v>346550</v>
      </c>
      <c r="L29" s="2" t="e">
        <f t="shared" si="2"/>
        <v>#REF!</v>
      </c>
      <c r="M29" s="2" t="e">
        <f t="shared" si="3"/>
        <v>#REF!</v>
      </c>
      <c r="N29" s="2" t="e">
        <f t="shared" si="4"/>
        <v>#REF!</v>
      </c>
      <c r="P29" s="2" t="e">
        <f t="shared" si="5"/>
        <v>#REF!</v>
      </c>
    </row>
    <row r="30" spans="2:16" x14ac:dyDescent="0.2">
      <c r="B30" s="3">
        <v>2024</v>
      </c>
      <c r="C30" s="37" t="e">
        <f t="shared" si="6"/>
        <v>#REF!</v>
      </c>
      <c r="D30" s="38">
        <v>0</v>
      </c>
      <c r="E30" s="38"/>
      <c r="F30" s="37" t="e">
        <f>+'Outstanding Debt'!#REF!</f>
        <v>#REF!</v>
      </c>
      <c r="G30" s="37" t="e">
        <f>+'Outstanding Debt'!#REF!</f>
        <v>#REF!</v>
      </c>
      <c r="H30" s="37" t="e">
        <f t="shared" si="1"/>
        <v>#REF!</v>
      </c>
      <c r="I30" s="37"/>
      <c r="J30" s="37" t="e">
        <f>+#REF!</f>
        <v>#REF!</v>
      </c>
      <c r="K30" s="37">
        <f>+'CO 2018'!G28</f>
        <v>350100</v>
      </c>
      <c r="L30" s="2" t="e">
        <f t="shared" si="2"/>
        <v>#REF!</v>
      </c>
      <c r="M30" s="2" t="e">
        <f t="shared" si="3"/>
        <v>#REF!</v>
      </c>
      <c r="N30" s="2" t="e">
        <f t="shared" si="4"/>
        <v>#REF!</v>
      </c>
      <c r="P30" s="2" t="e">
        <f t="shared" si="5"/>
        <v>#REF!</v>
      </c>
    </row>
    <row r="31" spans="2:16" x14ac:dyDescent="0.2">
      <c r="B31" s="3">
        <v>2025</v>
      </c>
      <c r="C31" s="37" t="e">
        <f t="shared" si="6"/>
        <v>#REF!</v>
      </c>
      <c r="D31" s="38">
        <v>0</v>
      </c>
      <c r="E31" s="38"/>
      <c r="F31" s="37">
        <f>+'Outstanding Debt'!EJ11</f>
        <v>6900870.3900000006</v>
      </c>
      <c r="G31" s="37">
        <f>+'Outstanding Debt'!EO11</f>
        <v>4828357.7583333002</v>
      </c>
      <c r="H31" s="37">
        <f t="shared" si="1"/>
        <v>2072512.6316667004</v>
      </c>
      <c r="I31" s="37"/>
      <c r="J31" s="37" t="e">
        <f>+#REF!</f>
        <v>#REF!</v>
      </c>
      <c r="K31" s="37">
        <f>+'CO 2018'!G29</f>
        <v>348350</v>
      </c>
      <c r="L31" s="2" t="e">
        <f t="shared" si="2"/>
        <v>#REF!</v>
      </c>
      <c r="M31" s="2" t="e">
        <f t="shared" si="3"/>
        <v>#REF!</v>
      </c>
      <c r="N31" s="2" t="e">
        <f t="shared" si="4"/>
        <v>#REF!</v>
      </c>
      <c r="P31" s="2" t="e">
        <f t="shared" si="5"/>
        <v>#REF!</v>
      </c>
    </row>
    <row r="32" spans="2:16" x14ac:dyDescent="0.2">
      <c r="B32" s="3">
        <v>2026</v>
      </c>
      <c r="C32" s="37" t="e">
        <f t="shared" si="6"/>
        <v>#REF!</v>
      </c>
      <c r="D32" s="38">
        <v>0</v>
      </c>
      <c r="E32" s="38"/>
      <c r="F32" s="37">
        <f>+'Outstanding Debt'!EJ12</f>
        <v>6668823.9800000004</v>
      </c>
      <c r="G32" s="37">
        <f>+'Outstanding Debt'!EO12</f>
        <v>4824039.66</v>
      </c>
      <c r="H32" s="37">
        <f t="shared" si="1"/>
        <v>1844784.3200000003</v>
      </c>
      <c r="I32" s="37"/>
      <c r="J32" s="37" t="e">
        <f>+#REF!</f>
        <v>#REF!</v>
      </c>
      <c r="K32" s="37">
        <f>+'CO 2018'!G30</f>
        <v>351450</v>
      </c>
      <c r="L32" s="2" t="e">
        <f t="shared" si="2"/>
        <v>#REF!</v>
      </c>
      <c r="M32" s="2" t="e">
        <f t="shared" si="3"/>
        <v>#REF!</v>
      </c>
      <c r="N32" s="2" t="e">
        <f t="shared" si="4"/>
        <v>#REF!</v>
      </c>
      <c r="P32" s="2" t="e">
        <f t="shared" si="5"/>
        <v>#REF!</v>
      </c>
    </row>
    <row r="33" spans="2:16" x14ac:dyDescent="0.2">
      <c r="B33" s="3">
        <v>2027</v>
      </c>
      <c r="C33" s="37" t="e">
        <f t="shared" si="6"/>
        <v>#REF!</v>
      </c>
      <c r="D33" s="38">
        <v>0</v>
      </c>
      <c r="E33" s="38"/>
      <c r="F33" s="37">
        <f>+'Outstanding Debt'!EJ13</f>
        <v>6668531.5800000001</v>
      </c>
      <c r="G33" s="37">
        <f>+'Outstanding Debt'!EO13</f>
        <v>4826017.9849999994</v>
      </c>
      <c r="H33" s="37">
        <f t="shared" si="1"/>
        <v>1842513.5950000007</v>
      </c>
      <c r="I33" s="37"/>
      <c r="J33" s="37" t="e">
        <f>+#REF!</f>
        <v>#REF!</v>
      </c>
      <c r="K33" s="37">
        <f>+'CO 2018'!G31</f>
        <v>349250</v>
      </c>
      <c r="L33" s="2" t="e">
        <f t="shared" si="2"/>
        <v>#REF!</v>
      </c>
      <c r="M33" s="2" t="e">
        <f t="shared" si="3"/>
        <v>#REF!</v>
      </c>
      <c r="N33" s="2" t="e">
        <f t="shared" si="4"/>
        <v>#REF!</v>
      </c>
      <c r="P33" s="2" t="e">
        <f t="shared" si="5"/>
        <v>#REF!</v>
      </c>
    </row>
    <row r="34" spans="2:16" x14ac:dyDescent="0.2">
      <c r="B34" s="3">
        <v>2028</v>
      </c>
      <c r="C34" s="37" t="e">
        <f t="shared" si="6"/>
        <v>#REF!</v>
      </c>
      <c r="D34" s="38">
        <v>0</v>
      </c>
      <c r="E34" s="38"/>
      <c r="F34" s="37">
        <f>+'Outstanding Debt'!EJ14</f>
        <v>5845694.6799999997</v>
      </c>
      <c r="G34" s="37">
        <f>+'Outstanding Debt'!EO14</f>
        <v>4245428.49</v>
      </c>
      <c r="H34" s="37">
        <f t="shared" si="1"/>
        <v>1600266.1899999995</v>
      </c>
      <c r="I34" s="37"/>
      <c r="J34" s="37" t="e">
        <f>+#REF!</f>
        <v>#REF!</v>
      </c>
      <c r="K34" s="37">
        <f>+'CO 2018'!G32</f>
        <v>346900</v>
      </c>
      <c r="L34" s="2" t="e">
        <f t="shared" si="2"/>
        <v>#REF!</v>
      </c>
      <c r="M34" s="2" t="e">
        <f t="shared" si="3"/>
        <v>#REF!</v>
      </c>
      <c r="N34" s="2" t="e">
        <f t="shared" si="4"/>
        <v>#REF!</v>
      </c>
      <c r="P34" s="2" t="e">
        <f t="shared" si="5"/>
        <v>#REF!</v>
      </c>
    </row>
    <row r="35" spans="2:16" x14ac:dyDescent="0.2">
      <c r="B35" s="3">
        <v>2029</v>
      </c>
      <c r="C35" s="37" t="e">
        <f t="shared" si="6"/>
        <v>#REF!</v>
      </c>
      <c r="D35" s="38">
        <v>0</v>
      </c>
      <c r="E35" s="38"/>
      <c r="F35" s="37">
        <f>+'Outstanding Debt'!EJ15</f>
        <v>5875407.0800000001</v>
      </c>
      <c r="G35" s="37">
        <f>+'Outstanding Debt'!EO15</f>
        <v>4262025.4249999998</v>
      </c>
      <c r="H35" s="37">
        <f t="shared" si="1"/>
        <v>1613381.6550000003</v>
      </c>
      <c r="I35" s="37"/>
      <c r="J35" s="37" t="e">
        <f>+#REF!</f>
        <v>#REF!</v>
      </c>
      <c r="K35" s="37">
        <f>+'CO 2018'!G33</f>
        <v>349400</v>
      </c>
      <c r="L35" s="2" t="e">
        <f t="shared" si="2"/>
        <v>#REF!</v>
      </c>
      <c r="M35" s="2" t="e">
        <f t="shared" si="3"/>
        <v>#REF!</v>
      </c>
      <c r="N35" s="2" t="e">
        <f t="shared" si="4"/>
        <v>#REF!</v>
      </c>
      <c r="P35" s="2" t="e">
        <f t="shared" si="5"/>
        <v>#REF!</v>
      </c>
    </row>
    <row r="36" spans="2:16" x14ac:dyDescent="0.2">
      <c r="B36" s="3">
        <v>2030</v>
      </c>
      <c r="C36" s="37" t="e">
        <f t="shared" si="6"/>
        <v>#REF!</v>
      </c>
      <c r="D36" s="38">
        <v>0</v>
      </c>
      <c r="E36" s="38"/>
      <c r="F36" s="37">
        <f>+'Outstanding Debt'!EJ16</f>
        <v>5862557.6799999997</v>
      </c>
      <c r="G36" s="37">
        <f>+'Outstanding Debt'!EO16</f>
        <v>4252324.32</v>
      </c>
      <c r="H36" s="37">
        <f t="shared" si="1"/>
        <v>1610233.3599999994</v>
      </c>
      <c r="I36" s="37"/>
      <c r="J36" s="37" t="e">
        <f>+#REF!</f>
        <v>#REF!</v>
      </c>
      <c r="K36" s="37">
        <f>+'CO 2018'!G34</f>
        <v>346600</v>
      </c>
      <c r="L36" s="2" t="e">
        <f t="shared" si="2"/>
        <v>#REF!</v>
      </c>
      <c r="M36" s="2" t="e">
        <f t="shared" si="3"/>
        <v>#REF!</v>
      </c>
      <c r="N36" s="2" t="e">
        <f t="shared" si="4"/>
        <v>#REF!</v>
      </c>
      <c r="P36" s="2" t="e">
        <f t="shared" si="5"/>
        <v>#REF!</v>
      </c>
    </row>
    <row r="37" spans="2:16" x14ac:dyDescent="0.2">
      <c r="B37" s="3">
        <v>2031</v>
      </c>
      <c r="C37" s="37" t="e">
        <f t="shared" si="6"/>
        <v>#REF!</v>
      </c>
      <c r="D37" s="38">
        <v>0</v>
      </c>
      <c r="E37" s="38"/>
      <c r="F37" s="37">
        <f>+'Outstanding Debt'!EJ17</f>
        <v>5539645.2800000003</v>
      </c>
      <c r="G37" s="37">
        <f>+'Outstanding Debt'!EO17</f>
        <v>4120032.7250000001</v>
      </c>
      <c r="H37" s="37">
        <f t="shared" si="1"/>
        <v>1419612.5550000002</v>
      </c>
      <c r="I37" s="37"/>
      <c r="J37" s="37" t="e">
        <f>+#REF!</f>
        <v>#REF!</v>
      </c>
      <c r="K37" s="37">
        <f>+'CO 2018'!G35</f>
        <v>348650</v>
      </c>
      <c r="L37" s="2" t="e">
        <f t="shared" si="2"/>
        <v>#REF!</v>
      </c>
      <c r="M37" s="2" t="e">
        <f t="shared" si="3"/>
        <v>#REF!</v>
      </c>
      <c r="N37" s="2" t="e">
        <f t="shared" si="4"/>
        <v>#REF!</v>
      </c>
      <c r="P37" s="2" t="e">
        <f t="shared" si="5"/>
        <v>#REF!</v>
      </c>
    </row>
    <row r="38" spans="2:16" x14ac:dyDescent="0.2">
      <c r="B38" s="3">
        <v>2032</v>
      </c>
      <c r="C38" s="37" t="e">
        <f t="shared" si="6"/>
        <v>#REF!</v>
      </c>
      <c r="D38" s="38">
        <v>0</v>
      </c>
      <c r="E38" s="38"/>
      <c r="F38" s="37">
        <f>+'Outstanding Debt'!EJ18</f>
        <v>5564102.0800000001</v>
      </c>
      <c r="G38" s="37">
        <f>+'Outstanding Debt'!EO18</f>
        <v>4134822.84</v>
      </c>
      <c r="H38" s="37">
        <f t="shared" si="1"/>
        <v>1429279.2400000002</v>
      </c>
      <c r="I38" s="37"/>
      <c r="J38" s="37" t="e">
        <f>+#REF!</f>
        <v>#REF!</v>
      </c>
      <c r="K38" s="37">
        <f>+'CO 2018'!G36</f>
        <v>350400</v>
      </c>
      <c r="L38" s="2" t="e">
        <f t="shared" si="2"/>
        <v>#REF!</v>
      </c>
      <c r="M38" s="2" t="e">
        <f t="shared" si="3"/>
        <v>#REF!</v>
      </c>
      <c r="N38" s="2" t="e">
        <f t="shared" si="4"/>
        <v>#REF!</v>
      </c>
      <c r="P38" s="2" t="e">
        <f t="shared" si="5"/>
        <v>#REF!</v>
      </c>
    </row>
    <row r="39" spans="2:16" x14ac:dyDescent="0.2">
      <c r="B39" s="3">
        <v>2033</v>
      </c>
      <c r="C39" s="37" t="e">
        <f t="shared" si="6"/>
        <v>#REF!</v>
      </c>
      <c r="D39" s="38">
        <v>0</v>
      </c>
      <c r="E39" s="38"/>
      <c r="F39" s="37">
        <f>+'Outstanding Debt'!EJ19</f>
        <v>5550908.8799999999</v>
      </c>
      <c r="G39" s="37">
        <f>+'Outstanding Debt'!EO19</f>
        <v>4131596.4649999999</v>
      </c>
      <c r="H39" s="37">
        <f t="shared" si="1"/>
        <v>1419312.415</v>
      </c>
      <c r="I39" s="37"/>
      <c r="J39" s="37" t="e">
        <f>+#REF!</f>
        <v>#REF!</v>
      </c>
      <c r="K39" s="37">
        <f>+'CO 2018'!G37</f>
        <v>346850</v>
      </c>
      <c r="L39" s="2" t="e">
        <f t="shared" si="2"/>
        <v>#REF!</v>
      </c>
      <c r="M39" s="2" t="e">
        <f t="shared" si="3"/>
        <v>#REF!</v>
      </c>
      <c r="N39" s="2" t="e">
        <f t="shared" si="4"/>
        <v>#REF!</v>
      </c>
      <c r="P39" s="2" t="e">
        <f t="shared" si="5"/>
        <v>#REF!</v>
      </c>
    </row>
    <row r="40" spans="2:16" x14ac:dyDescent="0.2">
      <c r="B40" s="3">
        <v>2034</v>
      </c>
      <c r="C40" s="37" t="e">
        <f t="shared" si="6"/>
        <v>#REF!</v>
      </c>
      <c r="D40" s="38">
        <v>0</v>
      </c>
      <c r="E40" s="38"/>
      <c r="F40" s="37">
        <f>+'Outstanding Debt'!EJ20</f>
        <v>5540617.0800000001</v>
      </c>
      <c r="G40" s="37">
        <f>+'Outstanding Debt'!EO20</f>
        <v>4122437.9950000001</v>
      </c>
      <c r="H40" s="37">
        <f t="shared" si="1"/>
        <v>1418179.085</v>
      </c>
      <c r="I40" s="37"/>
      <c r="J40" s="37" t="e">
        <f>+#REF!</f>
        <v>#REF!</v>
      </c>
      <c r="K40" s="37">
        <f>+'CO 2018'!G38</f>
        <v>348150</v>
      </c>
      <c r="L40" s="2" t="e">
        <f t="shared" si="2"/>
        <v>#REF!</v>
      </c>
      <c r="M40" s="2" t="e">
        <f t="shared" si="3"/>
        <v>#REF!</v>
      </c>
      <c r="N40" s="2" t="e">
        <f t="shared" si="4"/>
        <v>#REF!</v>
      </c>
      <c r="P40" s="2" t="e">
        <f t="shared" si="5"/>
        <v>#REF!</v>
      </c>
    </row>
    <row r="41" spans="2:16" x14ac:dyDescent="0.2">
      <c r="B41" s="3">
        <v>2035</v>
      </c>
      <c r="C41" s="37" t="e">
        <f t="shared" si="6"/>
        <v>#REF!</v>
      </c>
      <c r="D41" s="38">
        <v>0</v>
      </c>
      <c r="E41" s="38"/>
      <c r="F41" s="37">
        <f>+'Outstanding Debt'!EJ21</f>
        <v>5326532.66</v>
      </c>
      <c r="G41" s="37">
        <f>+'Outstanding Debt'!EO21</f>
        <v>4071199.4350000001</v>
      </c>
      <c r="H41" s="37">
        <f t="shared" si="1"/>
        <v>1255333.2250000001</v>
      </c>
      <c r="I41" s="37"/>
      <c r="J41" s="37" t="e">
        <f>+#REF!</f>
        <v>#REF!</v>
      </c>
      <c r="K41" s="37">
        <f>+'CO 2018'!G39</f>
        <v>349150</v>
      </c>
      <c r="L41" s="2" t="e">
        <f t="shared" si="2"/>
        <v>#REF!</v>
      </c>
      <c r="M41" s="2" t="e">
        <f t="shared" si="3"/>
        <v>#REF!</v>
      </c>
      <c r="N41" s="2" t="e">
        <f t="shared" si="4"/>
        <v>#REF!</v>
      </c>
      <c r="P41" s="2" t="e">
        <f t="shared" si="5"/>
        <v>#REF!</v>
      </c>
    </row>
    <row r="42" spans="2:16" x14ac:dyDescent="0.2">
      <c r="B42" s="3">
        <v>2036</v>
      </c>
      <c r="C42" s="37" t="e">
        <f t="shared" si="6"/>
        <v>#REF!</v>
      </c>
      <c r="D42" s="38">
        <v>0</v>
      </c>
      <c r="E42" s="38"/>
      <c r="F42" s="37">
        <f>+'Outstanding Debt'!EJ22</f>
        <v>4845343.26</v>
      </c>
      <c r="G42" s="37">
        <f>+'Outstanding Debt'!EO22</f>
        <v>4063522.3849999998</v>
      </c>
      <c r="H42" s="37">
        <f t="shared" si="1"/>
        <v>781820.875</v>
      </c>
      <c r="I42" s="37"/>
      <c r="J42" s="37" t="e">
        <f>+#REF!</f>
        <v>#REF!</v>
      </c>
      <c r="K42" s="37">
        <f>+'CO 2018'!G40</f>
        <v>349850</v>
      </c>
      <c r="L42" s="2" t="e">
        <f t="shared" si="2"/>
        <v>#REF!</v>
      </c>
      <c r="M42" s="2" t="e">
        <f t="shared" si="3"/>
        <v>#REF!</v>
      </c>
      <c r="N42" s="2" t="e">
        <f t="shared" si="4"/>
        <v>#REF!</v>
      </c>
      <c r="P42" s="2" t="e">
        <f t="shared" si="5"/>
        <v>#REF!</v>
      </c>
    </row>
    <row r="43" spans="2:16" x14ac:dyDescent="0.2">
      <c r="B43" s="3">
        <v>2037</v>
      </c>
      <c r="C43" s="37" t="e">
        <f t="shared" si="6"/>
        <v>#REF!</v>
      </c>
      <c r="D43" s="38">
        <v>0</v>
      </c>
      <c r="E43" s="38"/>
      <c r="F43" s="37">
        <f>+'Outstanding Debt'!EJ23</f>
        <v>4467950.16</v>
      </c>
      <c r="G43" s="37">
        <f>+'Outstanding Debt'!EO23</f>
        <v>3943525.15</v>
      </c>
      <c r="H43" s="37">
        <f t="shared" si="1"/>
        <v>524425.01000000024</v>
      </c>
      <c r="I43" s="37"/>
      <c r="J43" s="37" t="e">
        <f>+#REF!</f>
        <v>#REF!</v>
      </c>
      <c r="K43" s="37">
        <f>+'CO 2018'!G41</f>
        <v>350250</v>
      </c>
      <c r="L43" s="2" t="e">
        <f t="shared" si="2"/>
        <v>#REF!</v>
      </c>
      <c r="M43" s="2" t="e">
        <f t="shared" si="3"/>
        <v>#REF!</v>
      </c>
      <c r="N43" s="2" t="e">
        <f t="shared" si="4"/>
        <v>#REF!</v>
      </c>
      <c r="P43" s="2" t="e">
        <f t="shared" si="5"/>
        <v>#REF!</v>
      </c>
    </row>
    <row r="44" spans="2:16" x14ac:dyDescent="0.2">
      <c r="B44" s="3">
        <v>2038</v>
      </c>
      <c r="C44" s="37" t="e">
        <f t="shared" si="6"/>
        <v>#REF!</v>
      </c>
      <c r="D44" s="38">
        <v>0</v>
      </c>
      <c r="E44" s="38"/>
      <c r="F44" s="37">
        <f>+'Outstanding Debt'!EJ24</f>
        <v>4465958.5600000005</v>
      </c>
      <c r="G44" s="37">
        <f>+'Outstanding Debt'!EO24</f>
        <v>3938533.55</v>
      </c>
      <c r="H44" s="37">
        <f t="shared" si="1"/>
        <v>527425.01000000071</v>
      </c>
      <c r="I44" s="37"/>
      <c r="J44" s="37" t="e">
        <f>+#REF!</f>
        <v>#REF!</v>
      </c>
      <c r="K44" s="37">
        <f>+'CO 2018'!G42</f>
        <v>350175</v>
      </c>
      <c r="L44" s="2" t="e">
        <f t="shared" si="2"/>
        <v>#REF!</v>
      </c>
      <c r="M44" s="2" t="e">
        <f t="shared" si="3"/>
        <v>#REF!</v>
      </c>
      <c r="N44" s="2" t="e">
        <f t="shared" si="4"/>
        <v>#REF!</v>
      </c>
      <c r="P44" s="2" t="e">
        <f t="shared" si="5"/>
        <v>#REF!</v>
      </c>
    </row>
    <row r="45" spans="2:16" x14ac:dyDescent="0.2">
      <c r="B45" s="3">
        <v>2039</v>
      </c>
      <c r="C45" s="37" t="e">
        <f t="shared" si="6"/>
        <v>#REF!</v>
      </c>
      <c r="D45" s="38">
        <v>0</v>
      </c>
      <c r="E45" s="38"/>
      <c r="F45" s="37">
        <f>+'Outstanding Debt'!EJ25</f>
        <v>4475863.16</v>
      </c>
      <c r="G45" s="37">
        <f>+'Outstanding Debt'!EO25</f>
        <v>3946063.15</v>
      </c>
      <c r="H45" s="37">
        <f t="shared" si="1"/>
        <v>529800.01000000024</v>
      </c>
      <c r="I45" s="37"/>
      <c r="J45" s="37" t="e">
        <f>+#REF!</f>
        <v>#REF!</v>
      </c>
      <c r="K45" s="37">
        <f>+'CO 2018'!G43</f>
        <v>0</v>
      </c>
      <c r="L45" s="2" t="e">
        <f t="shared" si="2"/>
        <v>#REF!</v>
      </c>
      <c r="M45" s="2" t="e">
        <f t="shared" si="3"/>
        <v>#REF!</v>
      </c>
      <c r="N45" s="2" t="e">
        <f t="shared" si="4"/>
        <v>#REF!</v>
      </c>
      <c r="P45" s="2" t="e">
        <f t="shared" si="5"/>
        <v>#REF!</v>
      </c>
    </row>
    <row r="46" spans="2:16" x14ac:dyDescent="0.2">
      <c r="B46" s="3">
        <v>2040</v>
      </c>
      <c r="C46" s="37" t="e">
        <f t="shared" si="6"/>
        <v>#REF!</v>
      </c>
      <c r="D46" s="38">
        <v>0</v>
      </c>
      <c r="E46" s="38"/>
      <c r="F46" s="37">
        <f>+'Outstanding Debt'!EJ26</f>
        <v>4469196.3600000003</v>
      </c>
      <c r="G46" s="37">
        <f>+'Outstanding Debt'!EO26</f>
        <v>3940521.35</v>
      </c>
      <c r="H46" s="37">
        <f t="shared" si="1"/>
        <v>528675.01000000024</v>
      </c>
      <c r="I46" s="37"/>
      <c r="J46" s="37" t="e">
        <f>+#REF!</f>
        <v>#REF!</v>
      </c>
      <c r="K46" s="37">
        <f>+'CO 2018'!G44</f>
        <v>0</v>
      </c>
      <c r="L46" s="2" t="e">
        <f t="shared" si="2"/>
        <v>#REF!</v>
      </c>
      <c r="M46" s="2" t="e">
        <f t="shared" si="3"/>
        <v>#REF!</v>
      </c>
      <c r="N46" s="2" t="e">
        <f t="shared" si="4"/>
        <v>#REF!</v>
      </c>
      <c r="P46" s="2" t="e">
        <f t="shared" si="5"/>
        <v>#REF!</v>
      </c>
    </row>
    <row r="47" spans="2:16" x14ac:dyDescent="0.2">
      <c r="B47" s="3">
        <v>2041</v>
      </c>
      <c r="C47" s="37" t="e">
        <f t="shared" si="6"/>
        <v>#REF!</v>
      </c>
      <c r="D47" s="38">
        <v>0</v>
      </c>
      <c r="E47" s="38"/>
      <c r="F47" s="37">
        <f>+'Outstanding Debt'!EJ27</f>
        <v>4465605.76</v>
      </c>
      <c r="G47" s="37">
        <f>+'Outstanding Debt'!EO27</f>
        <v>3938380.75</v>
      </c>
      <c r="H47" s="37">
        <f t="shared" si="1"/>
        <v>527225.00999999978</v>
      </c>
      <c r="I47" s="37"/>
      <c r="J47" s="37" t="e">
        <f>+#REF!</f>
        <v>#REF!</v>
      </c>
      <c r="K47" s="37">
        <f>+'CO 2018'!G45</f>
        <v>0</v>
      </c>
      <c r="L47" s="2" t="e">
        <f t="shared" si="2"/>
        <v>#REF!</v>
      </c>
      <c r="M47" s="2" t="e">
        <f t="shared" si="3"/>
        <v>#REF!</v>
      </c>
      <c r="N47" s="2" t="e">
        <f t="shared" si="4"/>
        <v>#REF!</v>
      </c>
      <c r="P47" s="2" t="e">
        <f t="shared" si="5"/>
        <v>#REF!</v>
      </c>
    </row>
    <row r="48" spans="2:16" x14ac:dyDescent="0.2">
      <c r="B48" s="3">
        <v>2042</v>
      </c>
      <c r="C48" s="37" t="e">
        <f t="shared" si="6"/>
        <v>#REF!</v>
      </c>
      <c r="D48" s="38">
        <v>0</v>
      </c>
      <c r="E48" s="38"/>
      <c r="F48" s="37">
        <f>+'Outstanding Debt'!EJ28</f>
        <v>4469641.46</v>
      </c>
      <c r="G48" s="37">
        <f>+'Outstanding Debt'!EO28</f>
        <v>3939491.45</v>
      </c>
      <c r="H48" s="37">
        <f t="shared" si="1"/>
        <v>530150.00999999978</v>
      </c>
      <c r="I48" s="37"/>
      <c r="J48" s="37" t="e">
        <f>+#REF!</f>
        <v>#REF!</v>
      </c>
      <c r="K48" s="37">
        <f>+'CO 2018'!G46</f>
        <v>0</v>
      </c>
      <c r="L48" s="2" t="e">
        <f t="shared" si="2"/>
        <v>#REF!</v>
      </c>
      <c r="M48" s="2" t="e">
        <f t="shared" si="3"/>
        <v>#REF!</v>
      </c>
      <c r="N48" s="2" t="e">
        <f t="shared" si="4"/>
        <v>#REF!</v>
      </c>
      <c r="P48" s="2" t="e">
        <f t="shared" si="5"/>
        <v>#REF!</v>
      </c>
    </row>
    <row r="49" spans="2:16" x14ac:dyDescent="0.2">
      <c r="B49" s="3">
        <v>2043</v>
      </c>
      <c r="C49" s="37"/>
      <c r="D49" s="38"/>
      <c r="E49" s="38"/>
      <c r="F49" s="37"/>
      <c r="G49" s="37"/>
      <c r="H49" s="37"/>
      <c r="I49" s="37"/>
      <c r="J49" s="37" t="e">
        <f>+#REF!</f>
        <v>#REF!</v>
      </c>
      <c r="K49" s="37">
        <f>+'CO 2018'!G47</f>
        <v>0</v>
      </c>
      <c r="L49" s="2" t="e">
        <f t="shared" si="2"/>
        <v>#REF!</v>
      </c>
      <c r="M49" s="2" t="e">
        <f t="shared" si="3"/>
        <v>#REF!</v>
      </c>
      <c r="N49" s="2" t="e">
        <f t="shared" si="4"/>
        <v>#REF!</v>
      </c>
      <c r="P49" s="2" t="e">
        <f t="shared" si="5"/>
        <v>#REF!</v>
      </c>
    </row>
    <row r="50" spans="2:16" ht="13.5" thickBot="1" x14ac:dyDescent="0.25">
      <c r="B50" s="19" t="s">
        <v>8</v>
      </c>
      <c r="C50" s="19"/>
      <c r="D50" s="19"/>
      <c r="E50" s="19"/>
      <c r="F50" s="46" t="e">
        <f>SUM(F23:F49)</f>
        <v>#REF!</v>
      </c>
      <c r="G50" s="46" t="e">
        <f>SUM(G23:G49)</f>
        <v>#REF!</v>
      </c>
      <c r="H50" s="46" t="e">
        <f>SUM(H23:H49)</f>
        <v>#REF!</v>
      </c>
      <c r="I50" s="46"/>
      <c r="J50" s="46" t="e">
        <f>SUM(J23:J49)</f>
        <v>#REF!</v>
      </c>
      <c r="K50" s="46">
        <f>SUM(K23:K49)</f>
        <v>6778925</v>
      </c>
      <c r="L50" s="46" t="e">
        <f>SUM(L23:L49)</f>
        <v>#REF!</v>
      </c>
      <c r="M50" s="46" t="e">
        <f>SUM(M23:M49)</f>
        <v>#REF!</v>
      </c>
      <c r="N50" s="46" t="e">
        <f>SUM(N23:N49)</f>
        <v>#REF!</v>
      </c>
      <c r="O50" s="9"/>
      <c r="P50" s="46" t="e">
        <f>SUM(P23:P49)</f>
        <v>#REF!</v>
      </c>
    </row>
    <row r="51" spans="2:16" ht="13.5" thickTop="1" x14ac:dyDescent="0.2"/>
    <row r="52" spans="2:16" x14ac:dyDescent="0.2">
      <c r="B52" s="7" t="s">
        <v>23</v>
      </c>
    </row>
    <row r="53" spans="2:16" x14ac:dyDescent="0.2">
      <c r="B53" s="7" t="s">
        <v>24</v>
      </c>
      <c r="L53" s="62"/>
    </row>
    <row r="54" spans="2:16" x14ac:dyDescent="0.2">
      <c r="B54" s="7" t="s">
        <v>142</v>
      </c>
    </row>
    <row r="55" spans="2:16" x14ac:dyDescent="0.2">
      <c r="B55" s="7" t="s">
        <v>31</v>
      </c>
    </row>
  </sheetData>
  <mergeCells count="5">
    <mergeCell ref="B3:P3"/>
    <mergeCell ref="B4:P4"/>
    <mergeCell ref="F19:H19"/>
    <mergeCell ref="B5:P5"/>
    <mergeCell ref="J19:N19"/>
  </mergeCells>
  <printOptions horizontalCentered="1"/>
  <pageMargins left="0.7" right="0.7" top="0.75" bottom="0.75" header="0.3" footer="0.3"/>
  <pageSetup scale="78" orientation="landscape" r:id="rId1"/>
  <headerFooter>
    <oddFooter>&amp;L&amp;8&amp;D&amp;Z&amp;F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B3:T49"/>
  <sheetViews>
    <sheetView zoomScaleNormal="100" workbookViewId="0">
      <selection activeCell="M48" sqref="M48"/>
    </sheetView>
  </sheetViews>
  <sheetFormatPr defaultColWidth="8.85546875" defaultRowHeight="12.75" x14ac:dyDescent="0.2"/>
  <cols>
    <col min="1" max="3" width="8.85546875" style="1"/>
    <col min="4" max="4" width="14.5703125" style="1" customWidth="1"/>
    <col min="5" max="5" width="10" style="1" customWidth="1"/>
    <col min="6" max="6" width="0.85546875" style="1" customWidth="1"/>
    <col min="7" max="9" width="13.5703125" style="1" customWidth="1"/>
    <col min="10" max="10" width="2" style="1" customWidth="1"/>
    <col min="11" max="13" width="14.42578125" style="1" customWidth="1"/>
    <col min="14" max="14" width="0.85546875" style="1" customWidth="1"/>
    <col min="15" max="15" width="13.42578125" style="1" customWidth="1"/>
    <col min="16" max="16" width="0.85546875" style="1" customWidth="1"/>
    <col min="17" max="19" width="13.5703125" style="1" customWidth="1"/>
    <col min="20" max="16384" width="8.85546875" style="1"/>
  </cols>
  <sheetData>
    <row r="3" spans="2:19" ht="15.75" x14ac:dyDescent="0.25">
      <c r="B3" s="182" t="s">
        <v>16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</row>
    <row r="4" spans="2:19" ht="14.25" x14ac:dyDescent="0.2">
      <c r="B4" s="193" t="s">
        <v>139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</row>
    <row r="5" spans="2:19" x14ac:dyDescent="0.2">
      <c r="B5" s="185" t="s">
        <v>50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</row>
    <row r="6" spans="2:19" x14ac:dyDescent="0.2">
      <c r="B6" s="1" t="s">
        <v>144</v>
      </c>
      <c r="G6" s="31">
        <v>750000000</v>
      </c>
    </row>
    <row r="7" spans="2:19" x14ac:dyDescent="0.2">
      <c r="B7" s="1" t="s">
        <v>143</v>
      </c>
      <c r="G7" s="31">
        <v>743532492</v>
      </c>
      <c r="H7" s="31"/>
      <c r="I7" s="31"/>
      <c r="J7" s="31"/>
    </row>
    <row r="8" spans="2:19" x14ac:dyDescent="0.2">
      <c r="B8" s="1" t="s">
        <v>125</v>
      </c>
      <c r="G8" s="35">
        <v>0.02</v>
      </c>
      <c r="H8" s="35"/>
      <c r="I8" s="35"/>
      <c r="J8" s="35"/>
    </row>
    <row r="9" spans="2:19" x14ac:dyDescent="0.2">
      <c r="B9" s="1" t="s">
        <v>127</v>
      </c>
      <c r="G9" s="33">
        <v>5.8700000000000002E-2</v>
      </c>
      <c r="H9" s="33"/>
      <c r="I9" s="33"/>
      <c r="J9" s="33"/>
    </row>
    <row r="10" spans="2:19" x14ac:dyDescent="0.2">
      <c r="B10" s="1" t="s">
        <v>17</v>
      </c>
      <c r="G10" s="34">
        <v>0.99</v>
      </c>
      <c r="H10" s="34"/>
      <c r="I10" s="34"/>
      <c r="J10" s="34"/>
    </row>
    <row r="11" spans="2:19" x14ac:dyDescent="0.2">
      <c r="G11" s="34"/>
      <c r="H11" s="34"/>
      <c r="I11" s="34"/>
      <c r="J11" s="34"/>
    </row>
    <row r="13" spans="2:19" x14ac:dyDescent="0.2">
      <c r="B13" s="40"/>
      <c r="C13" s="40"/>
      <c r="D13" s="40"/>
      <c r="E13" s="40"/>
      <c r="F13" s="40"/>
      <c r="G13" s="183" t="s">
        <v>41</v>
      </c>
      <c r="H13" s="183"/>
      <c r="I13" s="183"/>
      <c r="J13" s="41"/>
      <c r="K13" s="183" t="s">
        <v>126</v>
      </c>
      <c r="L13" s="183"/>
      <c r="M13" s="183"/>
      <c r="N13" s="40"/>
      <c r="O13" s="41" t="s">
        <v>8</v>
      </c>
      <c r="P13" s="40"/>
      <c r="Q13" s="183" t="s">
        <v>32</v>
      </c>
      <c r="R13" s="183"/>
      <c r="S13" s="183"/>
    </row>
    <row r="14" spans="2:19" x14ac:dyDescent="0.2">
      <c r="B14" s="41" t="s">
        <v>0</v>
      </c>
      <c r="C14" s="41" t="s">
        <v>84</v>
      </c>
      <c r="D14" s="41" t="s">
        <v>18</v>
      </c>
      <c r="E14" s="41" t="s">
        <v>19</v>
      </c>
      <c r="F14" s="41"/>
      <c r="G14" s="41"/>
      <c r="H14" s="41" t="s">
        <v>37</v>
      </c>
      <c r="I14" s="41" t="s">
        <v>34</v>
      </c>
      <c r="J14" s="41"/>
      <c r="K14" s="41" t="s">
        <v>8</v>
      </c>
      <c r="L14" s="41" t="s">
        <v>37</v>
      </c>
      <c r="M14" s="41" t="s">
        <v>34</v>
      </c>
      <c r="N14" s="41"/>
      <c r="O14" s="41" t="s">
        <v>52</v>
      </c>
      <c r="P14" s="41"/>
      <c r="Q14" s="41" t="s">
        <v>1</v>
      </c>
      <c r="R14" s="41" t="s">
        <v>48</v>
      </c>
      <c r="S14" s="41" t="s">
        <v>8</v>
      </c>
    </row>
    <row r="15" spans="2:19" ht="15.75" x14ac:dyDescent="0.2">
      <c r="B15" s="42">
        <v>41912</v>
      </c>
      <c r="C15" s="42" t="s">
        <v>85</v>
      </c>
      <c r="D15" s="42" t="s">
        <v>21</v>
      </c>
      <c r="E15" s="42" t="s">
        <v>20</v>
      </c>
      <c r="F15" s="42"/>
      <c r="G15" s="42" t="s">
        <v>8</v>
      </c>
      <c r="H15" s="42" t="s">
        <v>54</v>
      </c>
      <c r="I15" s="42" t="s">
        <v>51</v>
      </c>
      <c r="J15" s="42"/>
      <c r="K15" s="43" t="s">
        <v>35</v>
      </c>
      <c r="L15" s="43" t="s">
        <v>54</v>
      </c>
      <c r="M15" s="43" t="s">
        <v>51</v>
      </c>
      <c r="N15" s="43"/>
      <c r="O15" s="43" t="s">
        <v>47</v>
      </c>
      <c r="P15" s="43"/>
      <c r="Q15" s="43" t="s">
        <v>51</v>
      </c>
      <c r="R15" s="43" t="s">
        <v>51</v>
      </c>
      <c r="S15" s="43" t="s">
        <v>51</v>
      </c>
    </row>
    <row r="16" spans="2:19" x14ac:dyDescent="0.2">
      <c r="B16" s="3">
        <v>2017</v>
      </c>
      <c r="C16" s="3">
        <v>2016</v>
      </c>
      <c r="D16" s="37">
        <f>+G6</f>
        <v>750000000</v>
      </c>
      <c r="E16" s="38">
        <v>0</v>
      </c>
      <c r="F16" s="38"/>
      <c r="G16" s="79" t="e">
        <f>+'Outstanding Debt'!#REF!</f>
        <v>#REF!</v>
      </c>
      <c r="H16" s="37" t="e">
        <f>+'Outstanding Debt'!#REF!</f>
        <v>#REF!</v>
      </c>
      <c r="I16" s="37" t="e">
        <f t="shared" ref="I16:I41" si="0">+G16-H16</f>
        <v>#REF!</v>
      </c>
      <c r="J16" s="37"/>
      <c r="K16" s="2" t="e">
        <f>+'Total New Issues'!L23</f>
        <v>#REF!</v>
      </c>
      <c r="L16" s="2" t="e">
        <f t="shared" ref="L16:L41" si="1">+K16/3</f>
        <v>#REF!</v>
      </c>
      <c r="M16" s="2" t="e">
        <f t="shared" ref="M16:M42" si="2">+K16-L16</f>
        <v>#REF!</v>
      </c>
      <c r="O16" s="74" t="e">
        <f t="shared" ref="O16:O42" si="3">+M16+I16</f>
        <v>#REF!</v>
      </c>
      <c r="Q16" s="49" t="e">
        <f t="shared" ref="Q16:Q42" si="4">(+I16/(D16*$G$10))*100</f>
        <v>#REF!</v>
      </c>
      <c r="R16" s="49" t="e">
        <f t="shared" ref="R16:R42" si="5">(+M16/(D16*$G$10))*100</f>
        <v>#REF!</v>
      </c>
      <c r="S16" s="75" t="e">
        <f t="shared" ref="S16:S42" si="6">(+O16/(D16*$G$10))*100</f>
        <v>#REF!</v>
      </c>
    </row>
    <row r="17" spans="2:20" x14ac:dyDescent="0.2">
      <c r="B17" s="3">
        <v>2018</v>
      </c>
      <c r="C17" s="3">
        <v>2017</v>
      </c>
      <c r="D17" s="37">
        <f t="shared" ref="D17:D42" si="7">+D16*(1+E17)</f>
        <v>765000000</v>
      </c>
      <c r="E17" s="38">
        <f t="shared" ref="E17:E22" si="8">+$G$8</f>
        <v>0.02</v>
      </c>
      <c r="F17" s="38"/>
      <c r="G17" s="79" t="e">
        <f>+'Outstanding Debt'!#REF!</f>
        <v>#REF!</v>
      </c>
      <c r="H17" s="37" t="e">
        <f>+'Outstanding Debt'!#REF!</f>
        <v>#REF!</v>
      </c>
      <c r="I17" s="37" t="e">
        <f t="shared" si="0"/>
        <v>#REF!</v>
      </c>
      <c r="J17" s="37"/>
      <c r="K17" s="2" t="e">
        <f>+'Total New Issues'!L24</f>
        <v>#REF!</v>
      </c>
      <c r="L17" s="2" t="e">
        <f t="shared" si="1"/>
        <v>#REF!</v>
      </c>
      <c r="M17" s="2" t="e">
        <f t="shared" si="2"/>
        <v>#REF!</v>
      </c>
      <c r="O17" s="74" t="e">
        <f t="shared" si="3"/>
        <v>#REF!</v>
      </c>
      <c r="Q17" s="49" t="e">
        <f t="shared" si="4"/>
        <v>#REF!</v>
      </c>
      <c r="R17" s="49" t="e">
        <f t="shared" si="5"/>
        <v>#REF!</v>
      </c>
      <c r="S17" s="75" t="e">
        <f t="shared" si="6"/>
        <v>#REF!</v>
      </c>
    </row>
    <row r="18" spans="2:20" x14ac:dyDescent="0.2">
      <c r="B18" s="3">
        <v>2019</v>
      </c>
      <c r="C18" s="3">
        <v>2018</v>
      </c>
      <c r="D18" s="37">
        <f t="shared" si="7"/>
        <v>780300000</v>
      </c>
      <c r="E18" s="38">
        <f t="shared" si="8"/>
        <v>0.02</v>
      </c>
      <c r="F18" s="38"/>
      <c r="G18" s="79" t="e">
        <f>+'Outstanding Debt'!#REF!</f>
        <v>#REF!</v>
      </c>
      <c r="H18" s="37" t="e">
        <f>+'Outstanding Debt'!#REF!</f>
        <v>#REF!</v>
      </c>
      <c r="I18" s="37" t="e">
        <f t="shared" si="0"/>
        <v>#REF!</v>
      </c>
      <c r="J18" s="37"/>
      <c r="K18" s="74" t="e">
        <f>+'Total New Issues'!L25</f>
        <v>#REF!</v>
      </c>
      <c r="L18" s="74" t="e">
        <f t="shared" si="1"/>
        <v>#REF!</v>
      </c>
      <c r="M18" s="74" t="e">
        <f t="shared" si="2"/>
        <v>#REF!</v>
      </c>
      <c r="O18" s="74" t="e">
        <f t="shared" si="3"/>
        <v>#REF!</v>
      </c>
      <c r="Q18" s="75" t="e">
        <f t="shared" si="4"/>
        <v>#REF!</v>
      </c>
      <c r="R18" s="75" t="e">
        <f t="shared" si="5"/>
        <v>#REF!</v>
      </c>
      <c r="S18" s="75" t="e">
        <f t="shared" si="6"/>
        <v>#REF!</v>
      </c>
    </row>
    <row r="19" spans="2:20" x14ac:dyDescent="0.2">
      <c r="B19" s="3">
        <v>2020</v>
      </c>
      <c r="C19" s="3">
        <v>2019</v>
      </c>
      <c r="D19" s="37">
        <f t="shared" si="7"/>
        <v>795906000</v>
      </c>
      <c r="E19" s="38">
        <f t="shared" si="8"/>
        <v>0.02</v>
      </c>
      <c r="F19" s="38"/>
      <c r="G19" s="79" t="e">
        <f>+'Outstanding Debt'!#REF!</f>
        <v>#REF!</v>
      </c>
      <c r="H19" s="37" t="e">
        <f>+'Outstanding Debt'!#REF!</f>
        <v>#REF!</v>
      </c>
      <c r="I19" s="37" t="e">
        <f t="shared" si="0"/>
        <v>#REF!</v>
      </c>
      <c r="J19" s="37"/>
      <c r="K19" s="2" t="e">
        <f>+'Total New Issues'!L26</f>
        <v>#REF!</v>
      </c>
      <c r="L19" s="2" t="e">
        <f t="shared" si="1"/>
        <v>#REF!</v>
      </c>
      <c r="M19" s="2" t="e">
        <f t="shared" si="2"/>
        <v>#REF!</v>
      </c>
      <c r="O19" s="2" t="e">
        <f t="shared" si="3"/>
        <v>#REF!</v>
      </c>
      <c r="Q19" s="49" t="e">
        <f t="shared" si="4"/>
        <v>#REF!</v>
      </c>
      <c r="R19" s="49" t="e">
        <f t="shared" si="5"/>
        <v>#REF!</v>
      </c>
      <c r="S19" s="75" t="e">
        <f t="shared" si="6"/>
        <v>#REF!</v>
      </c>
    </row>
    <row r="20" spans="2:20" x14ac:dyDescent="0.2">
      <c r="B20" s="3">
        <v>2021</v>
      </c>
      <c r="C20" s="3">
        <v>2020</v>
      </c>
      <c r="D20" s="37">
        <f t="shared" si="7"/>
        <v>811824120</v>
      </c>
      <c r="E20" s="38">
        <f t="shared" si="8"/>
        <v>0.02</v>
      </c>
      <c r="F20" s="38"/>
      <c r="G20" s="79" t="e">
        <f>+'Outstanding Debt'!#REF!</f>
        <v>#REF!</v>
      </c>
      <c r="H20" s="37" t="e">
        <f>+'Outstanding Debt'!#REF!</f>
        <v>#REF!</v>
      </c>
      <c r="I20" s="37" t="e">
        <f t="shared" si="0"/>
        <v>#REF!</v>
      </c>
      <c r="J20" s="37"/>
      <c r="K20" s="2" t="e">
        <f>+'Total New Issues'!L27</f>
        <v>#REF!</v>
      </c>
      <c r="L20" s="2" t="e">
        <f t="shared" si="1"/>
        <v>#REF!</v>
      </c>
      <c r="M20" s="2" t="e">
        <f t="shared" si="2"/>
        <v>#REF!</v>
      </c>
      <c r="O20" s="2" t="e">
        <f t="shared" si="3"/>
        <v>#REF!</v>
      </c>
      <c r="Q20" s="49" t="e">
        <f t="shared" si="4"/>
        <v>#REF!</v>
      </c>
      <c r="R20" s="49" t="e">
        <f t="shared" si="5"/>
        <v>#REF!</v>
      </c>
      <c r="S20" s="75" t="e">
        <f t="shared" si="6"/>
        <v>#REF!</v>
      </c>
    </row>
    <row r="21" spans="2:20" x14ac:dyDescent="0.2">
      <c r="B21" s="3">
        <v>2022</v>
      </c>
      <c r="C21" s="3">
        <v>2021</v>
      </c>
      <c r="D21" s="37">
        <f t="shared" si="7"/>
        <v>828060602.39999998</v>
      </c>
      <c r="E21" s="38">
        <f t="shared" si="8"/>
        <v>0.02</v>
      </c>
      <c r="F21" s="38"/>
      <c r="G21" s="79" t="e">
        <f>+'Outstanding Debt'!#REF!</f>
        <v>#REF!</v>
      </c>
      <c r="H21" s="37" t="e">
        <f>+'Outstanding Debt'!#REF!</f>
        <v>#REF!</v>
      </c>
      <c r="I21" s="37" t="e">
        <f t="shared" si="0"/>
        <v>#REF!</v>
      </c>
      <c r="J21" s="37"/>
      <c r="K21" s="2" t="e">
        <f>+'Total New Issues'!L28</f>
        <v>#REF!</v>
      </c>
      <c r="L21" s="2" t="e">
        <f t="shared" si="1"/>
        <v>#REF!</v>
      </c>
      <c r="M21" s="2" t="e">
        <f t="shared" si="2"/>
        <v>#REF!</v>
      </c>
      <c r="O21" s="2" t="e">
        <f t="shared" si="3"/>
        <v>#REF!</v>
      </c>
      <c r="Q21" s="49" t="e">
        <f t="shared" si="4"/>
        <v>#REF!</v>
      </c>
      <c r="R21" s="49" t="e">
        <f t="shared" si="5"/>
        <v>#REF!</v>
      </c>
      <c r="S21" s="75" t="e">
        <f t="shared" si="6"/>
        <v>#REF!</v>
      </c>
    </row>
    <row r="22" spans="2:20" x14ac:dyDescent="0.2">
      <c r="B22" s="3">
        <v>2023</v>
      </c>
      <c r="C22" s="3">
        <v>2022</v>
      </c>
      <c r="D22" s="37">
        <f t="shared" si="7"/>
        <v>844621814.44799995</v>
      </c>
      <c r="E22" s="38">
        <f t="shared" si="8"/>
        <v>0.02</v>
      </c>
      <c r="F22" s="38"/>
      <c r="G22" s="79" t="e">
        <f>+'Outstanding Debt'!#REF!</f>
        <v>#REF!</v>
      </c>
      <c r="H22" s="37" t="e">
        <f>+'Outstanding Debt'!#REF!</f>
        <v>#REF!</v>
      </c>
      <c r="I22" s="37" t="e">
        <f t="shared" si="0"/>
        <v>#REF!</v>
      </c>
      <c r="J22" s="37"/>
      <c r="K22" s="2" t="e">
        <f>+'Total New Issues'!L29</f>
        <v>#REF!</v>
      </c>
      <c r="L22" s="2" t="e">
        <f t="shared" si="1"/>
        <v>#REF!</v>
      </c>
      <c r="M22" s="2" t="e">
        <f t="shared" si="2"/>
        <v>#REF!</v>
      </c>
      <c r="O22" s="2" t="e">
        <f t="shared" si="3"/>
        <v>#REF!</v>
      </c>
      <c r="Q22" s="49" t="e">
        <f t="shared" si="4"/>
        <v>#REF!</v>
      </c>
      <c r="R22" s="49" t="e">
        <f t="shared" si="5"/>
        <v>#REF!</v>
      </c>
      <c r="S22" s="49" t="e">
        <f t="shared" si="6"/>
        <v>#REF!</v>
      </c>
    </row>
    <row r="23" spans="2:20" x14ac:dyDescent="0.2">
      <c r="B23" s="3">
        <v>2024</v>
      </c>
      <c r="C23" s="3">
        <v>2023</v>
      </c>
      <c r="D23" s="37">
        <f t="shared" si="7"/>
        <v>861514250.73695993</v>
      </c>
      <c r="E23" s="38">
        <v>0.02</v>
      </c>
      <c r="F23" s="38"/>
      <c r="G23" s="37" t="e">
        <f>+'Outstanding Debt'!#REF!</f>
        <v>#REF!</v>
      </c>
      <c r="H23" s="37" t="e">
        <f>+'Outstanding Debt'!#REF!</f>
        <v>#REF!</v>
      </c>
      <c r="I23" s="37" t="e">
        <f t="shared" si="0"/>
        <v>#REF!</v>
      </c>
      <c r="J23" s="37"/>
      <c r="K23" s="2" t="e">
        <f>+'Total New Issues'!L30</f>
        <v>#REF!</v>
      </c>
      <c r="L23" s="2" t="e">
        <f t="shared" si="1"/>
        <v>#REF!</v>
      </c>
      <c r="M23" s="2" t="e">
        <f t="shared" si="2"/>
        <v>#REF!</v>
      </c>
      <c r="O23" s="2" t="e">
        <f t="shared" si="3"/>
        <v>#REF!</v>
      </c>
      <c r="Q23" s="49" t="e">
        <f t="shared" si="4"/>
        <v>#REF!</v>
      </c>
      <c r="R23" s="49" t="e">
        <f t="shared" si="5"/>
        <v>#REF!</v>
      </c>
      <c r="S23" s="49" t="e">
        <f t="shared" si="6"/>
        <v>#REF!</v>
      </c>
    </row>
    <row r="24" spans="2:20" x14ac:dyDescent="0.2">
      <c r="B24" s="3">
        <v>2025</v>
      </c>
      <c r="C24" s="3">
        <v>2024</v>
      </c>
      <c r="D24" s="37">
        <f t="shared" si="7"/>
        <v>861514250.73695993</v>
      </c>
      <c r="E24" s="38">
        <v>0</v>
      </c>
      <c r="F24" s="38"/>
      <c r="G24" s="37">
        <f>+'Outstanding Debt'!EJ11</f>
        <v>6900870.3900000006</v>
      </c>
      <c r="H24" s="37">
        <f>+'Outstanding Debt'!EO11</f>
        <v>4828357.7583333002</v>
      </c>
      <c r="I24" s="37">
        <f t="shared" si="0"/>
        <v>2072512.6316667004</v>
      </c>
      <c r="J24" s="37"/>
      <c r="K24" s="2" t="e">
        <f>+'Total New Issues'!L31</f>
        <v>#REF!</v>
      </c>
      <c r="L24" s="2" t="e">
        <f t="shared" si="1"/>
        <v>#REF!</v>
      </c>
      <c r="M24" s="2" t="e">
        <f t="shared" si="2"/>
        <v>#REF!</v>
      </c>
      <c r="O24" s="2" t="e">
        <f t="shared" si="3"/>
        <v>#REF!</v>
      </c>
      <c r="Q24" s="49">
        <f t="shared" si="4"/>
        <v>0.24299622448530037</v>
      </c>
      <c r="R24" s="49" t="e">
        <f t="shared" si="5"/>
        <v>#REF!</v>
      </c>
      <c r="S24" s="49" t="e">
        <f t="shared" si="6"/>
        <v>#REF!</v>
      </c>
    </row>
    <row r="25" spans="2:20" x14ac:dyDescent="0.2">
      <c r="B25" s="3">
        <v>2026</v>
      </c>
      <c r="C25" s="3">
        <v>2025</v>
      </c>
      <c r="D25" s="37">
        <f t="shared" si="7"/>
        <v>861514250.73695993</v>
      </c>
      <c r="E25" s="38">
        <v>0</v>
      </c>
      <c r="F25" s="38"/>
      <c r="G25" s="37">
        <f>+'Outstanding Debt'!EJ12</f>
        <v>6668823.9800000004</v>
      </c>
      <c r="H25" s="37">
        <f>+'Outstanding Debt'!EO12</f>
        <v>4824039.66</v>
      </c>
      <c r="I25" s="37">
        <f t="shared" si="0"/>
        <v>1844784.3200000003</v>
      </c>
      <c r="J25" s="37"/>
      <c r="K25" s="2" t="e">
        <f>+'Total New Issues'!L32</f>
        <v>#REF!</v>
      </c>
      <c r="L25" s="2" t="e">
        <f t="shared" si="1"/>
        <v>#REF!</v>
      </c>
      <c r="M25" s="2" t="e">
        <f t="shared" si="2"/>
        <v>#REF!</v>
      </c>
      <c r="O25" s="2" t="e">
        <f t="shared" si="3"/>
        <v>#REF!</v>
      </c>
      <c r="Q25" s="49">
        <f t="shared" si="4"/>
        <v>0.21629572621189871</v>
      </c>
      <c r="R25" s="49" t="e">
        <f t="shared" si="5"/>
        <v>#REF!</v>
      </c>
      <c r="S25" s="49" t="e">
        <f t="shared" si="6"/>
        <v>#REF!</v>
      </c>
    </row>
    <row r="26" spans="2:20" x14ac:dyDescent="0.2">
      <c r="B26" s="3">
        <v>2027</v>
      </c>
      <c r="C26" s="3">
        <v>2026</v>
      </c>
      <c r="D26" s="37">
        <f t="shared" si="7"/>
        <v>861514250.73695993</v>
      </c>
      <c r="E26" s="38">
        <v>0</v>
      </c>
      <c r="F26" s="38"/>
      <c r="G26" s="37">
        <f>+'Outstanding Debt'!EJ13</f>
        <v>6668531.5800000001</v>
      </c>
      <c r="H26" s="37">
        <f>+'Outstanding Debt'!EO13</f>
        <v>4826017.9849999994</v>
      </c>
      <c r="I26" s="37">
        <f t="shared" si="0"/>
        <v>1842513.5950000007</v>
      </c>
      <c r="J26" s="37"/>
      <c r="K26" s="2" t="e">
        <f>+'Total New Issues'!L33</f>
        <v>#REF!</v>
      </c>
      <c r="L26" s="2" t="e">
        <f t="shared" si="1"/>
        <v>#REF!</v>
      </c>
      <c r="M26" s="2" t="e">
        <f t="shared" si="2"/>
        <v>#REF!</v>
      </c>
      <c r="O26" s="2" t="e">
        <f t="shared" si="3"/>
        <v>#REF!</v>
      </c>
      <c r="Q26" s="49">
        <f t="shared" si="4"/>
        <v>0.21602949014973269</v>
      </c>
      <c r="R26" s="49" t="e">
        <f t="shared" si="5"/>
        <v>#REF!</v>
      </c>
      <c r="S26" s="49" t="e">
        <f t="shared" si="6"/>
        <v>#REF!</v>
      </c>
    </row>
    <row r="27" spans="2:20" x14ac:dyDescent="0.2">
      <c r="B27" s="3">
        <v>2028</v>
      </c>
      <c r="C27" s="3">
        <v>2027</v>
      </c>
      <c r="D27" s="37">
        <f t="shared" si="7"/>
        <v>861514250.73695993</v>
      </c>
      <c r="E27" s="38">
        <v>0</v>
      </c>
      <c r="F27" s="38"/>
      <c r="G27" s="37">
        <f>+'Outstanding Debt'!EJ14</f>
        <v>5845694.6799999997</v>
      </c>
      <c r="H27" s="37">
        <f>+'Outstanding Debt'!EO14</f>
        <v>4245428.49</v>
      </c>
      <c r="I27" s="37">
        <f t="shared" si="0"/>
        <v>1600266.1899999995</v>
      </c>
      <c r="J27" s="37"/>
      <c r="K27" s="2" t="e">
        <f>+'Total New Issues'!L34</f>
        <v>#REF!</v>
      </c>
      <c r="L27" s="2" t="e">
        <f t="shared" si="1"/>
        <v>#REF!</v>
      </c>
      <c r="M27" s="2" t="e">
        <f t="shared" si="2"/>
        <v>#REF!</v>
      </c>
      <c r="O27" s="2" t="e">
        <f t="shared" si="3"/>
        <v>#REF!</v>
      </c>
      <c r="Q27" s="49">
        <f t="shared" si="4"/>
        <v>0.18762666938669453</v>
      </c>
      <c r="R27" s="49" t="e">
        <f t="shared" si="5"/>
        <v>#REF!</v>
      </c>
      <c r="S27" s="49" t="e">
        <f t="shared" si="6"/>
        <v>#REF!</v>
      </c>
      <c r="T27" s="73"/>
    </row>
    <row r="28" spans="2:20" x14ac:dyDescent="0.2">
      <c r="B28" s="3">
        <v>2029</v>
      </c>
      <c r="C28" s="3">
        <v>2028</v>
      </c>
      <c r="D28" s="37">
        <f t="shared" si="7"/>
        <v>861514250.73695993</v>
      </c>
      <c r="E28" s="38">
        <v>0</v>
      </c>
      <c r="F28" s="38"/>
      <c r="G28" s="37">
        <f>+'Outstanding Debt'!EJ15</f>
        <v>5875407.0800000001</v>
      </c>
      <c r="H28" s="37">
        <f>+'Outstanding Debt'!EO15</f>
        <v>4262025.4249999998</v>
      </c>
      <c r="I28" s="37">
        <f t="shared" si="0"/>
        <v>1613381.6550000003</v>
      </c>
      <c r="J28" s="37"/>
      <c r="K28" s="2" t="e">
        <f>+'Total New Issues'!L35</f>
        <v>#REF!</v>
      </c>
      <c r="L28" s="2" t="e">
        <f t="shared" si="1"/>
        <v>#REF!</v>
      </c>
      <c r="M28" s="2" t="e">
        <f t="shared" si="2"/>
        <v>#REF!</v>
      </c>
      <c r="O28" s="2" t="e">
        <f t="shared" si="3"/>
        <v>#REF!</v>
      </c>
      <c r="Q28" s="49">
        <f t="shared" si="4"/>
        <v>0.18916442043760434</v>
      </c>
      <c r="R28" s="49" t="e">
        <f t="shared" si="5"/>
        <v>#REF!</v>
      </c>
      <c r="S28" s="49" t="e">
        <f t="shared" si="6"/>
        <v>#REF!</v>
      </c>
    </row>
    <row r="29" spans="2:20" x14ac:dyDescent="0.2">
      <c r="B29" s="3">
        <v>2030</v>
      </c>
      <c r="C29" s="3">
        <v>2029</v>
      </c>
      <c r="D29" s="37">
        <f t="shared" si="7"/>
        <v>861514250.73695993</v>
      </c>
      <c r="E29" s="38">
        <v>0</v>
      </c>
      <c r="F29" s="38"/>
      <c r="G29" s="37">
        <f>+'Outstanding Debt'!EJ16</f>
        <v>5862557.6799999997</v>
      </c>
      <c r="H29" s="37">
        <f>+'Outstanding Debt'!EO16</f>
        <v>4252324.32</v>
      </c>
      <c r="I29" s="37">
        <f t="shared" si="0"/>
        <v>1610233.3599999994</v>
      </c>
      <c r="J29" s="37"/>
      <c r="K29" s="2" t="e">
        <f>+'Total New Issues'!L36</f>
        <v>#REF!</v>
      </c>
      <c r="L29" s="2" t="e">
        <f t="shared" si="1"/>
        <v>#REF!</v>
      </c>
      <c r="M29" s="2" t="e">
        <f t="shared" si="2"/>
        <v>#REF!</v>
      </c>
      <c r="O29" s="2" t="e">
        <f t="shared" si="3"/>
        <v>#REF!</v>
      </c>
      <c r="Q29" s="49">
        <f t="shared" si="4"/>
        <v>0.18879529178339155</v>
      </c>
      <c r="R29" s="49" t="e">
        <f t="shared" si="5"/>
        <v>#REF!</v>
      </c>
      <c r="S29" s="49" t="e">
        <f t="shared" si="6"/>
        <v>#REF!</v>
      </c>
    </row>
    <row r="30" spans="2:20" x14ac:dyDescent="0.2">
      <c r="B30" s="3">
        <v>2031</v>
      </c>
      <c r="C30" s="3">
        <v>2030</v>
      </c>
      <c r="D30" s="37">
        <f t="shared" si="7"/>
        <v>861514250.73695993</v>
      </c>
      <c r="E30" s="38">
        <v>0</v>
      </c>
      <c r="F30" s="38"/>
      <c r="G30" s="37">
        <f>+'Outstanding Debt'!EJ17</f>
        <v>5539645.2800000003</v>
      </c>
      <c r="H30" s="37">
        <f>+'Outstanding Debt'!EO17</f>
        <v>4120032.7250000001</v>
      </c>
      <c r="I30" s="37">
        <f t="shared" si="0"/>
        <v>1419612.5550000002</v>
      </c>
      <c r="J30" s="37"/>
      <c r="K30" s="2" t="e">
        <f>+'Total New Issues'!L37</f>
        <v>#REF!</v>
      </c>
      <c r="L30" s="2" t="e">
        <f t="shared" si="1"/>
        <v>#REF!</v>
      </c>
      <c r="M30" s="2" t="e">
        <f t="shared" si="2"/>
        <v>#REF!</v>
      </c>
      <c r="O30" s="2" t="e">
        <f t="shared" si="3"/>
        <v>#REF!</v>
      </c>
      <c r="Q30" s="49">
        <f t="shared" si="4"/>
        <v>0.16644554335937439</v>
      </c>
      <c r="R30" s="49" t="e">
        <f t="shared" si="5"/>
        <v>#REF!</v>
      </c>
      <c r="S30" s="49" t="e">
        <f t="shared" si="6"/>
        <v>#REF!</v>
      </c>
    </row>
    <row r="31" spans="2:20" x14ac:dyDescent="0.2">
      <c r="B31" s="3">
        <v>2032</v>
      </c>
      <c r="C31" s="3">
        <v>2031</v>
      </c>
      <c r="D31" s="37">
        <f t="shared" si="7"/>
        <v>861514250.73695993</v>
      </c>
      <c r="E31" s="38">
        <v>0</v>
      </c>
      <c r="F31" s="38"/>
      <c r="G31" s="37">
        <f>+'Outstanding Debt'!EJ18</f>
        <v>5564102.0800000001</v>
      </c>
      <c r="H31" s="37">
        <f>+'Outstanding Debt'!EO18</f>
        <v>4134822.84</v>
      </c>
      <c r="I31" s="37">
        <f t="shared" si="0"/>
        <v>1429279.2400000002</v>
      </c>
      <c r="J31" s="37"/>
      <c r="K31" s="2" t="e">
        <f>+'Total New Issues'!L38</f>
        <v>#REF!</v>
      </c>
      <c r="L31" s="2" t="e">
        <f t="shared" si="1"/>
        <v>#REF!</v>
      </c>
      <c r="M31" s="2" t="e">
        <f t="shared" si="2"/>
        <v>#REF!</v>
      </c>
      <c r="O31" s="2" t="e">
        <f t="shared" si="3"/>
        <v>#REF!</v>
      </c>
      <c r="Q31" s="49">
        <f t="shared" si="4"/>
        <v>0.16757893474256691</v>
      </c>
      <c r="R31" s="49" t="e">
        <f t="shared" si="5"/>
        <v>#REF!</v>
      </c>
      <c r="S31" s="49" t="e">
        <f t="shared" si="6"/>
        <v>#REF!</v>
      </c>
    </row>
    <row r="32" spans="2:20" x14ac:dyDescent="0.2">
      <c r="B32" s="3">
        <v>2033</v>
      </c>
      <c r="C32" s="3">
        <v>2032</v>
      </c>
      <c r="D32" s="37">
        <f t="shared" si="7"/>
        <v>861514250.73695993</v>
      </c>
      <c r="E32" s="38">
        <v>0</v>
      </c>
      <c r="F32" s="38"/>
      <c r="G32" s="37">
        <f>+'Outstanding Debt'!EJ19</f>
        <v>5550908.8799999999</v>
      </c>
      <c r="H32" s="37">
        <f>+'Outstanding Debt'!EO19</f>
        <v>4131596.4649999999</v>
      </c>
      <c r="I32" s="37">
        <f t="shared" si="0"/>
        <v>1419312.415</v>
      </c>
      <c r="J32" s="37"/>
      <c r="K32" s="2" t="e">
        <f>+'Total New Issues'!L39</f>
        <v>#REF!</v>
      </c>
      <c r="L32" s="2" t="e">
        <f t="shared" si="1"/>
        <v>#REF!</v>
      </c>
      <c r="M32" s="2" t="e">
        <f t="shared" si="2"/>
        <v>#REF!</v>
      </c>
      <c r="O32" s="2" t="e">
        <f t="shared" si="3"/>
        <v>#REF!</v>
      </c>
      <c r="Q32" s="49">
        <f t="shared" si="4"/>
        <v>0.1664103527961408</v>
      </c>
      <c r="R32" s="49" t="e">
        <f t="shared" si="5"/>
        <v>#REF!</v>
      </c>
      <c r="S32" s="49" t="e">
        <f t="shared" si="6"/>
        <v>#REF!</v>
      </c>
    </row>
    <row r="33" spans="2:19" x14ac:dyDescent="0.2">
      <c r="B33" s="3">
        <v>2034</v>
      </c>
      <c r="C33" s="3">
        <v>2033</v>
      </c>
      <c r="D33" s="37">
        <f t="shared" si="7"/>
        <v>861514250.73695993</v>
      </c>
      <c r="E33" s="38">
        <v>0</v>
      </c>
      <c r="F33" s="38"/>
      <c r="G33" s="37">
        <f>+'Outstanding Debt'!EJ20</f>
        <v>5540617.0800000001</v>
      </c>
      <c r="H33" s="37">
        <f>+'Outstanding Debt'!EO20</f>
        <v>4122437.9950000001</v>
      </c>
      <c r="I33" s="37">
        <f t="shared" si="0"/>
        <v>1418179.085</v>
      </c>
      <c r="J33" s="37"/>
      <c r="K33" s="2" t="e">
        <f>+'Total New Issues'!L40</f>
        <v>#REF!</v>
      </c>
      <c r="L33" s="2" t="e">
        <f t="shared" si="1"/>
        <v>#REF!</v>
      </c>
      <c r="M33" s="2" t="e">
        <f t="shared" si="2"/>
        <v>#REF!</v>
      </c>
      <c r="O33" s="2" t="e">
        <f t="shared" si="3"/>
        <v>#REF!</v>
      </c>
      <c r="Q33" s="49">
        <f t="shared" si="4"/>
        <v>0.16627747306991472</v>
      </c>
      <c r="R33" s="49" t="e">
        <f t="shared" si="5"/>
        <v>#REF!</v>
      </c>
      <c r="S33" s="49" t="e">
        <f t="shared" si="6"/>
        <v>#REF!</v>
      </c>
    </row>
    <row r="34" spans="2:19" x14ac:dyDescent="0.2">
      <c r="B34" s="3">
        <v>2035</v>
      </c>
      <c r="C34" s="3">
        <v>2034</v>
      </c>
      <c r="D34" s="37">
        <f t="shared" si="7"/>
        <v>861514250.73695993</v>
      </c>
      <c r="E34" s="38">
        <v>0</v>
      </c>
      <c r="F34" s="38"/>
      <c r="G34" s="37">
        <f>+'Outstanding Debt'!EJ21</f>
        <v>5326532.66</v>
      </c>
      <c r="H34" s="37">
        <f>+'Outstanding Debt'!EO21</f>
        <v>4071199.4350000001</v>
      </c>
      <c r="I34" s="37">
        <f t="shared" si="0"/>
        <v>1255333.2250000001</v>
      </c>
      <c r="J34" s="37"/>
      <c r="K34" s="2" t="e">
        <f>+'Total New Issues'!L41</f>
        <v>#REF!</v>
      </c>
      <c r="L34" s="2" t="e">
        <f t="shared" si="1"/>
        <v>#REF!</v>
      </c>
      <c r="M34" s="2" t="e">
        <f t="shared" si="2"/>
        <v>#REF!</v>
      </c>
      <c r="O34" s="2" t="e">
        <f t="shared" si="3"/>
        <v>#REF!</v>
      </c>
      <c r="Q34" s="49">
        <f t="shared" si="4"/>
        <v>0.1471842581247112</v>
      </c>
      <c r="R34" s="49" t="e">
        <f t="shared" si="5"/>
        <v>#REF!</v>
      </c>
      <c r="S34" s="49" t="e">
        <f t="shared" si="6"/>
        <v>#REF!</v>
      </c>
    </row>
    <row r="35" spans="2:19" x14ac:dyDescent="0.2">
      <c r="B35" s="3">
        <v>2036</v>
      </c>
      <c r="C35" s="3">
        <v>2035</v>
      </c>
      <c r="D35" s="37">
        <f t="shared" si="7"/>
        <v>861514250.73695993</v>
      </c>
      <c r="E35" s="38">
        <v>0</v>
      </c>
      <c r="F35" s="38"/>
      <c r="G35" s="37">
        <f>+'Outstanding Debt'!EJ22</f>
        <v>4845343.26</v>
      </c>
      <c r="H35" s="37">
        <f>+'Outstanding Debt'!EO22</f>
        <v>4063522.3849999998</v>
      </c>
      <c r="I35" s="37">
        <f t="shared" si="0"/>
        <v>781820.875</v>
      </c>
      <c r="J35" s="37"/>
      <c r="K35" s="2" t="e">
        <f>+'Total New Issues'!L42</f>
        <v>#REF!</v>
      </c>
      <c r="L35" s="2" t="e">
        <f t="shared" si="1"/>
        <v>#REF!</v>
      </c>
      <c r="M35" s="2" t="e">
        <f t="shared" si="2"/>
        <v>#REF!</v>
      </c>
      <c r="O35" s="2" t="e">
        <f t="shared" si="3"/>
        <v>#REF!</v>
      </c>
      <c r="Q35" s="49">
        <f t="shared" si="4"/>
        <v>9.1666278866543632E-2</v>
      </c>
      <c r="R35" s="49" t="e">
        <f t="shared" si="5"/>
        <v>#REF!</v>
      </c>
      <c r="S35" s="49" t="e">
        <f t="shared" si="6"/>
        <v>#REF!</v>
      </c>
    </row>
    <row r="36" spans="2:19" x14ac:dyDescent="0.2">
      <c r="B36" s="3">
        <v>2037</v>
      </c>
      <c r="C36" s="3">
        <v>2036</v>
      </c>
      <c r="D36" s="37">
        <f t="shared" si="7"/>
        <v>861514250.73695993</v>
      </c>
      <c r="E36" s="38">
        <v>0</v>
      </c>
      <c r="F36" s="38"/>
      <c r="G36" s="37">
        <f>+'Outstanding Debt'!EJ23</f>
        <v>4467950.16</v>
      </c>
      <c r="H36" s="37">
        <f>+'Outstanding Debt'!EO23</f>
        <v>3943525.15</v>
      </c>
      <c r="I36" s="37">
        <f t="shared" si="0"/>
        <v>524425.01000000024</v>
      </c>
      <c r="J36" s="37"/>
      <c r="K36" s="2" t="e">
        <f>+'Total New Issues'!L43</f>
        <v>#REF!</v>
      </c>
      <c r="L36" s="2" t="e">
        <f t="shared" si="1"/>
        <v>#REF!</v>
      </c>
      <c r="M36" s="2" t="e">
        <f t="shared" si="2"/>
        <v>#REF!</v>
      </c>
      <c r="O36" s="2" t="e">
        <f t="shared" si="3"/>
        <v>#REF!</v>
      </c>
      <c r="Q36" s="49">
        <f t="shared" si="4"/>
        <v>6.1487344158276606E-2</v>
      </c>
      <c r="R36" s="49" t="e">
        <f t="shared" si="5"/>
        <v>#REF!</v>
      </c>
      <c r="S36" s="49" t="e">
        <f t="shared" si="6"/>
        <v>#REF!</v>
      </c>
    </row>
    <row r="37" spans="2:19" x14ac:dyDescent="0.2">
      <c r="B37" s="3">
        <v>2038</v>
      </c>
      <c r="C37" s="3">
        <v>2037</v>
      </c>
      <c r="D37" s="37">
        <f t="shared" si="7"/>
        <v>861514250.73695993</v>
      </c>
      <c r="E37" s="38">
        <v>0</v>
      </c>
      <c r="F37" s="38"/>
      <c r="G37" s="37">
        <f>+'Outstanding Debt'!EJ24</f>
        <v>4465958.5600000005</v>
      </c>
      <c r="H37" s="37">
        <f>+'Outstanding Debt'!EO24</f>
        <v>3938533.55</v>
      </c>
      <c r="I37" s="37">
        <f t="shared" si="0"/>
        <v>527425.01000000071</v>
      </c>
      <c r="J37" s="37"/>
      <c r="K37" s="2" t="e">
        <f>+'Total New Issues'!L44</f>
        <v>#REF!</v>
      </c>
      <c r="L37" s="2" t="e">
        <f t="shared" si="1"/>
        <v>#REF!</v>
      </c>
      <c r="M37" s="2" t="e">
        <f t="shared" si="2"/>
        <v>#REF!</v>
      </c>
      <c r="O37" s="2" t="e">
        <f t="shared" si="3"/>
        <v>#REF!</v>
      </c>
      <c r="Q37" s="49">
        <f t="shared" si="4"/>
        <v>6.1839085644585304E-2</v>
      </c>
      <c r="R37" s="49" t="e">
        <f t="shared" si="5"/>
        <v>#REF!</v>
      </c>
      <c r="S37" s="49" t="e">
        <f t="shared" si="6"/>
        <v>#REF!</v>
      </c>
    </row>
    <row r="38" spans="2:19" x14ac:dyDescent="0.2">
      <c r="B38" s="3">
        <v>2039</v>
      </c>
      <c r="C38" s="3">
        <v>2038</v>
      </c>
      <c r="D38" s="37">
        <f t="shared" si="7"/>
        <v>861514250.73695993</v>
      </c>
      <c r="E38" s="38">
        <v>0</v>
      </c>
      <c r="F38" s="38"/>
      <c r="G38" s="37">
        <f>+'Outstanding Debt'!EJ25</f>
        <v>4475863.16</v>
      </c>
      <c r="H38" s="37">
        <f>+'Outstanding Debt'!EO25</f>
        <v>3946063.15</v>
      </c>
      <c r="I38" s="37">
        <f t="shared" si="0"/>
        <v>529800.01000000024</v>
      </c>
      <c r="J38" s="37"/>
      <c r="K38" s="2" t="e">
        <f>+'Total New Issues'!L45</f>
        <v>#REF!</v>
      </c>
      <c r="L38" s="2" t="e">
        <f t="shared" si="1"/>
        <v>#REF!</v>
      </c>
      <c r="M38" s="2" t="e">
        <f t="shared" si="2"/>
        <v>#REF!</v>
      </c>
      <c r="O38" s="2" t="e">
        <f t="shared" si="3"/>
        <v>#REF!</v>
      </c>
      <c r="Q38" s="49">
        <f t="shared" si="4"/>
        <v>6.2117547654579608E-2</v>
      </c>
      <c r="R38" s="49" t="e">
        <f t="shared" si="5"/>
        <v>#REF!</v>
      </c>
      <c r="S38" s="49" t="e">
        <f t="shared" si="6"/>
        <v>#REF!</v>
      </c>
    </row>
    <row r="39" spans="2:19" x14ac:dyDescent="0.2">
      <c r="B39" s="3">
        <v>2040</v>
      </c>
      <c r="C39" s="3">
        <v>2039</v>
      </c>
      <c r="D39" s="37">
        <f t="shared" si="7"/>
        <v>861514250.73695993</v>
      </c>
      <c r="E39" s="38">
        <v>0</v>
      </c>
      <c r="F39" s="38"/>
      <c r="G39" s="37">
        <f>+'Outstanding Debt'!EJ26</f>
        <v>4469196.3600000003</v>
      </c>
      <c r="H39" s="37">
        <f>+'Outstanding Debt'!EO26</f>
        <v>3940521.35</v>
      </c>
      <c r="I39" s="37">
        <f t="shared" si="0"/>
        <v>528675.01000000024</v>
      </c>
      <c r="J39" s="37"/>
      <c r="K39" s="2" t="e">
        <f>+'Total New Issues'!L46</f>
        <v>#REF!</v>
      </c>
      <c r="L39" s="2" t="e">
        <f t="shared" si="1"/>
        <v>#REF!</v>
      </c>
      <c r="M39" s="2" t="e">
        <f t="shared" si="2"/>
        <v>#REF!</v>
      </c>
      <c r="O39" s="2" t="e">
        <f t="shared" si="3"/>
        <v>#REF!</v>
      </c>
      <c r="Q39" s="49">
        <f t="shared" si="4"/>
        <v>6.1985644597213854E-2</v>
      </c>
      <c r="R39" s="49" t="e">
        <f t="shared" si="5"/>
        <v>#REF!</v>
      </c>
      <c r="S39" s="49" t="e">
        <f t="shared" si="6"/>
        <v>#REF!</v>
      </c>
    </row>
    <row r="40" spans="2:19" x14ac:dyDescent="0.2">
      <c r="B40" s="3">
        <v>2041</v>
      </c>
      <c r="C40" s="3">
        <v>2040</v>
      </c>
      <c r="D40" s="37">
        <f t="shared" si="7"/>
        <v>861514250.73695993</v>
      </c>
      <c r="E40" s="38">
        <v>0</v>
      </c>
      <c r="F40" s="38"/>
      <c r="G40" s="37">
        <f>+'Outstanding Debt'!EJ27</f>
        <v>4465605.76</v>
      </c>
      <c r="H40" s="37">
        <f>+'Outstanding Debt'!EO27</f>
        <v>3938380.75</v>
      </c>
      <c r="I40" s="37">
        <f t="shared" si="0"/>
        <v>527225.00999999978</v>
      </c>
      <c r="J40" s="37"/>
      <c r="K40" s="2" t="e">
        <f>+'Total New Issues'!L47</f>
        <v>#REF!</v>
      </c>
      <c r="L40" s="2" t="e">
        <f t="shared" si="1"/>
        <v>#REF!</v>
      </c>
      <c r="M40" s="2" t="e">
        <f t="shared" si="2"/>
        <v>#REF!</v>
      </c>
      <c r="O40" s="2" t="e">
        <f t="shared" si="3"/>
        <v>#REF!</v>
      </c>
      <c r="Q40" s="49">
        <f t="shared" si="4"/>
        <v>6.1815636212164626E-2</v>
      </c>
      <c r="R40" s="49" t="e">
        <f t="shared" si="5"/>
        <v>#REF!</v>
      </c>
      <c r="S40" s="49" t="e">
        <f t="shared" si="6"/>
        <v>#REF!</v>
      </c>
    </row>
    <row r="41" spans="2:19" x14ac:dyDescent="0.2">
      <c r="B41" s="3">
        <v>2042</v>
      </c>
      <c r="C41" s="3">
        <v>2041</v>
      </c>
      <c r="D41" s="37">
        <f t="shared" si="7"/>
        <v>861514250.73695993</v>
      </c>
      <c r="E41" s="38">
        <v>0</v>
      </c>
      <c r="F41" s="38"/>
      <c r="G41" s="37">
        <f>+'Outstanding Debt'!EJ28</f>
        <v>4469641.46</v>
      </c>
      <c r="H41" s="37">
        <f>+'Outstanding Debt'!EO28</f>
        <v>3939491.45</v>
      </c>
      <c r="I41" s="37">
        <f t="shared" si="0"/>
        <v>530150.00999999978</v>
      </c>
      <c r="J41" s="37"/>
      <c r="K41" s="2" t="e">
        <f>+'Total New Issues'!L48</f>
        <v>#REF!</v>
      </c>
      <c r="L41" s="2" t="e">
        <f t="shared" si="1"/>
        <v>#REF!</v>
      </c>
      <c r="M41" s="2" t="e">
        <f t="shared" si="2"/>
        <v>#REF!</v>
      </c>
      <c r="O41" s="2" t="e">
        <f t="shared" si="3"/>
        <v>#REF!</v>
      </c>
      <c r="Q41" s="49">
        <f t="shared" si="4"/>
        <v>6.2158584161315561E-2</v>
      </c>
      <c r="R41" s="49" t="e">
        <f t="shared" si="5"/>
        <v>#REF!</v>
      </c>
      <c r="S41" s="49" t="e">
        <f t="shared" si="6"/>
        <v>#REF!</v>
      </c>
    </row>
    <row r="42" spans="2:19" x14ac:dyDescent="0.2">
      <c r="B42" s="3">
        <v>2043</v>
      </c>
      <c r="C42" s="3">
        <v>2042</v>
      </c>
      <c r="D42" s="37">
        <f t="shared" si="7"/>
        <v>861514250.73695993</v>
      </c>
      <c r="E42" s="38">
        <v>0</v>
      </c>
      <c r="F42" s="38"/>
      <c r="G42" s="37">
        <v>0</v>
      </c>
      <c r="H42" s="37"/>
      <c r="I42" s="37"/>
      <c r="J42" s="37"/>
      <c r="K42" s="2" t="e">
        <f>+'Total New Issues'!L49</f>
        <v>#REF!</v>
      </c>
      <c r="L42" s="2">
        <v>0</v>
      </c>
      <c r="M42" s="2" t="e">
        <f t="shared" si="2"/>
        <v>#REF!</v>
      </c>
      <c r="O42" s="2" t="e">
        <f t="shared" si="3"/>
        <v>#REF!</v>
      </c>
      <c r="Q42" s="49">
        <f t="shared" si="4"/>
        <v>0</v>
      </c>
      <c r="R42" s="49" t="e">
        <f t="shared" si="5"/>
        <v>#REF!</v>
      </c>
      <c r="S42" s="49" t="e">
        <f t="shared" si="6"/>
        <v>#REF!</v>
      </c>
    </row>
    <row r="43" spans="2:19" ht="13.5" thickBot="1" x14ac:dyDescent="0.25">
      <c r="B43" s="19" t="s">
        <v>8</v>
      </c>
      <c r="C43" s="19"/>
      <c r="D43" s="19"/>
      <c r="E43" s="19"/>
      <c r="F43" s="19"/>
      <c r="G43" s="46" t="e">
        <f>SUM(G16:G42)</f>
        <v>#REF!</v>
      </c>
      <c r="H43" s="46" t="e">
        <f>SUM(H16:H42)</f>
        <v>#REF!</v>
      </c>
      <c r="I43" s="46" t="e">
        <f>SUM(I16:I42)</f>
        <v>#REF!</v>
      </c>
      <c r="J43" s="46"/>
      <c r="K43" s="45" t="e">
        <f>SUM(K16:K41)</f>
        <v>#REF!</v>
      </c>
      <c r="L43" s="45" t="e">
        <f>SUM(L16:L42)</f>
        <v>#REF!</v>
      </c>
      <c r="M43" s="45" t="e">
        <f>SUM(M16:M42)</f>
        <v>#REF!</v>
      </c>
      <c r="N43" s="9"/>
      <c r="O43" s="45" t="e">
        <f>SUM(O16:O42)</f>
        <v>#REF!</v>
      </c>
      <c r="P43" s="9"/>
      <c r="Q43" s="9"/>
      <c r="R43" s="9"/>
      <c r="S43" s="9"/>
    </row>
    <row r="44" spans="2:19" ht="13.5" thickTop="1" x14ac:dyDescent="0.2"/>
    <row r="45" spans="2:19" x14ac:dyDescent="0.2">
      <c r="B45" s="7" t="s">
        <v>23</v>
      </c>
      <c r="C45" s="7"/>
      <c r="L45" s="62"/>
      <c r="O45" s="62"/>
    </row>
    <row r="46" spans="2:19" x14ac:dyDescent="0.2">
      <c r="B46" s="7" t="s">
        <v>40</v>
      </c>
      <c r="C46" s="7"/>
      <c r="L46" s="62"/>
    </row>
    <row r="47" spans="2:19" x14ac:dyDescent="0.2">
      <c r="B47" s="7" t="s">
        <v>140</v>
      </c>
      <c r="C47" s="7"/>
    </row>
    <row r="48" spans="2:19" x14ac:dyDescent="0.2">
      <c r="B48" s="7" t="s">
        <v>141</v>
      </c>
      <c r="C48" s="7"/>
      <c r="L48" s="2"/>
    </row>
    <row r="49" spans="2:3" x14ac:dyDescent="0.2">
      <c r="B49" s="7" t="s">
        <v>31</v>
      </c>
      <c r="C49" s="7"/>
    </row>
  </sheetData>
  <mergeCells count="6">
    <mergeCell ref="B3:S3"/>
    <mergeCell ref="Q13:S13"/>
    <mergeCell ref="B4:S4"/>
    <mergeCell ref="B5:S5"/>
    <mergeCell ref="G13:I13"/>
    <mergeCell ref="K13:M13"/>
  </mergeCells>
  <printOptions horizontalCentered="1"/>
  <pageMargins left="0.7" right="0.7" top="0.75" bottom="0.75" header="0.3" footer="0.3"/>
  <pageSetup scale="65" orientation="landscape" r:id="rId1"/>
  <headerFooter>
    <oddFooter>&amp;L&amp;8&amp;D&amp;Z&amp;F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3:Q48"/>
  <sheetViews>
    <sheetView topLeftCell="A9" zoomScale="130" zoomScaleNormal="130" workbookViewId="0">
      <selection activeCell="M48" sqref="M48"/>
    </sheetView>
  </sheetViews>
  <sheetFormatPr defaultColWidth="8.85546875" defaultRowHeight="12.75" x14ac:dyDescent="0.2"/>
  <cols>
    <col min="1" max="1" width="8.85546875" style="1"/>
    <col min="2" max="2" width="13.5703125" style="1" bestFit="1" customWidth="1"/>
    <col min="3" max="3" width="1.5703125" style="1" customWidth="1"/>
    <col min="4" max="4" width="10.85546875" style="1" bestFit="1" customWidth="1"/>
    <col min="5" max="5" width="12" style="1" bestFit="1" customWidth="1"/>
    <col min="6" max="6" width="11.42578125" style="1" customWidth="1"/>
    <col min="7" max="7" width="1.5703125" style="1" customWidth="1"/>
    <col min="8" max="8" width="12.85546875" style="1" bestFit="1" customWidth="1"/>
    <col min="9" max="9" width="13.5703125" style="1" bestFit="1" customWidth="1"/>
    <col min="10" max="10" width="11.140625" style="1" customWidth="1"/>
    <col min="11" max="11" width="1.5703125" style="1" customWidth="1"/>
    <col min="12" max="12" width="13.42578125" style="1" customWidth="1"/>
    <col min="13" max="13" width="1.5703125" style="1" customWidth="1"/>
    <col min="14" max="14" width="12.5703125" style="1" customWidth="1"/>
    <col min="15" max="15" width="11.5703125" style="1" customWidth="1"/>
    <col min="16" max="16384" width="8.85546875" style="1"/>
  </cols>
  <sheetData>
    <row r="3" spans="1:15" ht="15.75" x14ac:dyDescent="0.25">
      <c r="A3" s="182" t="s">
        <v>16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1:15" ht="14.25" x14ac:dyDescent="0.2">
      <c r="A4" s="193" t="s">
        <v>71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</row>
    <row r="5" spans="1:15" x14ac:dyDescent="0.2">
      <c r="A5" s="185" t="s">
        <v>96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</row>
    <row r="7" spans="1:15" x14ac:dyDescent="0.2">
      <c r="A7" s="1" t="s">
        <v>97</v>
      </c>
      <c r="E7" s="31">
        <v>6521880</v>
      </c>
    </row>
    <row r="8" spans="1:15" x14ac:dyDescent="0.2">
      <c r="A8" s="1" t="s">
        <v>98</v>
      </c>
      <c r="E8" s="63">
        <v>4933153</v>
      </c>
    </row>
    <row r="9" spans="1:15" x14ac:dyDescent="0.2">
      <c r="A9" s="1" t="s">
        <v>100</v>
      </c>
      <c r="E9" s="2">
        <f>+E7-E8</f>
        <v>1588727</v>
      </c>
    </row>
    <row r="10" spans="1:15" x14ac:dyDescent="0.2">
      <c r="A10" s="1" t="s">
        <v>99</v>
      </c>
      <c r="E10" s="63">
        <v>803479</v>
      </c>
    </row>
    <row r="11" spans="1:15" x14ac:dyDescent="0.2">
      <c r="A11" s="1" t="s">
        <v>103</v>
      </c>
      <c r="E11" s="31">
        <f>+E9+E10</f>
        <v>2392206</v>
      </c>
    </row>
    <row r="12" spans="1:15" x14ac:dyDescent="0.2">
      <c r="D12" s="34"/>
    </row>
    <row r="13" spans="1:15" x14ac:dyDescent="0.2">
      <c r="D13" s="34"/>
    </row>
    <row r="14" spans="1:15" x14ac:dyDescent="0.2">
      <c r="H14" s="183" t="s">
        <v>114</v>
      </c>
      <c r="I14" s="183"/>
      <c r="J14" s="183"/>
      <c r="K14" s="41"/>
    </row>
    <row r="15" spans="1:15" x14ac:dyDescent="0.2">
      <c r="A15" s="40"/>
      <c r="C15" s="40"/>
      <c r="D15" s="41" t="s">
        <v>8</v>
      </c>
      <c r="E15" s="41" t="s">
        <v>105</v>
      </c>
      <c r="F15" s="41"/>
      <c r="G15" s="40"/>
      <c r="I15" s="41" t="s">
        <v>48</v>
      </c>
      <c r="J15" s="41"/>
      <c r="K15" s="41"/>
      <c r="L15" s="41" t="s">
        <v>8</v>
      </c>
      <c r="M15" s="40"/>
      <c r="N15" s="41" t="s">
        <v>113</v>
      </c>
      <c r="O15" s="41"/>
    </row>
    <row r="16" spans="1:15" x14ac:dyDescent="0.2">
      <c r="A16" s="41" t="s">
        <v>0</v>
      </c>
      <c r="B16" s="41" t="s">
        <v>101</v>
      </c>
      <c r="C16" s="41"/>
      <c r="D16" s="41" t="s">
        <v>1</v>
      </c>
      <c r="E16" s="41" t="s">
        <v>70</v>
      </c>
      <c r="F16" s="41"/>
      <c r="G16" s="41"/>
      <c r="H16" s="41" t="s">
        <v>1</v>
      </c>
      <c r="I16" s="41" t="s">
        <v>70</v>
      </c>
      <c r="J16" s="41"/>
      <c r="K16" s="41"/>
      <c r="L16" s="41" t="s">
        <v>109</v>
      </c>
      <c r="M16" s="41"/>
      <c r="N16" s="41" t="s">
        <v>112</v>
      </c>
      <c r="O16" s="41" t="s">
        <v>110</v>
      </c>
    </row>
    <row r="17" spans="1:17" ht="15.75" x14ac:dyDescent="0.2">
      <c r="A17" s="42">
        <v>41912</v>
      </c>
      <c r="B17" s="42" t="s">
        <v>102</v>
      </c>
      <c r="C17" s="42"/>
      <c r="D17" s="42" t="s">
        <v>2</v>
      </c>
      <c r="E17" s="43" t="s">
        <v>106</v>
      </c>
      <c r="F17" s="43" t="s">
        <v>8</v>
      </c>
      <c r="G17" s="43"/>
      <c r="H17" s="43" t="s">
        <v>79</v>
      </c>
      <c r="I17" s="43" t="s">
        <v>108</v>
      </c>
      <c r="J17" s="43" t="s">
        <v>8</v>
      </c>
      <c r="K17" s="43"/>
      <c r="L17" s="43" t="s">
        <v>66</v>
      </c>
      <c r="M17" s="43"/>
      <c r="N17" s="43" t="s">
        <v>2</v>
      </c>
      <c r="O17" s="43" t="s">
        <v>111</v>
      </c>
    </row>
    <row r="18" spans="1:17" x14ac:dyDescent="0.2">
      <c r="A18" s="3">
        <v>2014</v>
      </c>
      <c r="B18" s="36">
        <f>+E11</f>
        <v>2392206</v>
      </c>
      <c r="C18" s="39"/>
      <c r="D18" s="36" t="e">
        <f>+'Outstanding Debt'!#REF!</f>
        <v>#REF!</v>
      </c>
      <c r="E18" s="31" t="e">
        <f>+'Total New Issues'!#REF!</f>
        <v>#REF!</v>
      </c>
      <c r="F18" s="31" t="e">
        <f>+E18+D18</f>
        <v>#REF!</v>
      </c>
      <c r="G18" s="31"/>
      <c r="H18" s="31" t="e">
        <f>+'Outstanding Debt'!#REF!</f>
        <v>#REF!</v>
      </c>
      <c r="I18" s="31" t="e">
        <f>+E18/3</f>
        <v>#REF!</v>
      </c>
      <c r="J18" s="31" t="e">
        <f>SUM(H18:I18)</f>
        <v>#REF!</v>
      </c>
      <c r="K18" s="31"/>
      <c r="L18" s="31" t="e">
        <f>+F18-J18</f>
        <v>#REF!</v>
      </c>
      <c r="M18" s="31"/>
      <c r="N18" s="31" t="e">
        <f>+B18-L18</f>
        <v>#REF!</v>
      </c>
      <c r="O18" s="32" t="e">
        <f>+B18/L18</f>
        <v>#REF!</v>
      </c>
    </row>
    <row r="19" spans="1:17" x14ac:dyDescent="0.2">
      <c r="A19" s="3">
        <v>2015</v>
      </c>
      <c r="B19" s="37">
        <f>+B18</f>
        <v>2392206</v>
      </c>
      <c r="C19" s="38"/>
      <c r="D19" s="37" t="e">
        <f>+'Outstanding Debt'!#REF!</f>
        <v>#REF!</v>
      </c>
      <c r="E19" s="2" t="e">
        <f>+'Total New Issues'!#REF!</f>
        <v>#REF!</v>
      </c>
      <c r="F19" s="2" t="e">
        <f t="shared" ref="F19:F42" si="0">+E19+D19</f>
        <v>#REF!</v>
      </c>
      <c r="G19" s="2"/>
      <c r="H19" s="2" t="e">
        <f>+'Outstanding Debt'!#REF!</f>
        <v>#REF!</v>
      </c>
      <c r="I19" s="2" t="e">
        <f t="shared" ref="I19:I42" si="1">+E19/3</f>
        <v>#REF!</v>
      </c>
      <c r="J19" s="2" t="e">
        <f t="shared" ref="J19:J42" si="2">SUM(H19:I19)</f>
        <v>#REF!</v>
      </c>
      <c r="K19" s="2"/>
      <c r="L19" s="2" t="e">
        <f t="shared" ref="L19:L42" si="3">+F19-J19</f>
        <v>#REF!</v>
      </c>
      <c r="N19" s="2" t="e">
        <f t="shared" ref="N19:N42" si="4">+B19-L19</f>
        <v>#REF!</v>
      </c>
      <c r="O19" s="32" t="e">
        <f t="shared" ref="O19:O42" si="5">+B19/L19</f>
        <v>#REF!</v>
      </c>
      <c r="Q19" s="49"/>
    </row>
    <row r="20" spans="1:17" x14ac:dyDescent="0.2">
      <c r="A20" s="3">
        <v>2016</v>
      </c>
      <c r="B20" s="37">
        <f t="shared" ref="B20:B42" si="6">+B19</f>
        <v>2392206</v>
      </c>
      <c r="C20" s="38"/>
      <c r="D20" s="37" t="e">
        <f>+'Outstanding Debt'!#REF!</f>
        <v>#REF!</v>
      </c>
      <c r="E20" s="2" t="e">
        <f>+'Total New Issues'!#REF!</f>
        <v>#REF!</v>
      </c>
      <c r="F20" s="2" t="e">
        <f t="shared" si="0"/>
        <v>#REF!</v>
      </c>
      <c r="G20" s="2"/>
      <c r="H20" s="2" t="e">
        <f>+'Outstanding Debt'!#REF!</f>
        <v>#REF!</v>
      </c>
      <c r="I20" s="2" t="e">
        <f t="shared" si="1"/>
        <v>#REF!</v>
      </c>
      <c r="J20" s="2" t="e">
        <f t="shared" si="2"/>
        <v>#REF!</v>
      </c>
      <c r="K20" s="2"/>
      <c r="L20" s="2" t="e">
        <f t="shared" si="3"/>
        <v>#REF!</v>
      </c>
      <c r="N20" s="2" t="e">
        <f t="shared" si="4"/>
        <v>#REF!</v>
      </c>
      <c r="O20" s="32" t="e">
        <f t="shared" si="5"/>
        <v>#REF!</v>
      </c>
      <c r="Q20" s="49"/>
    </row>
    <row r="21" spans="1:17" x14ac:dyDescent="0.2">
      <c r="A21" s="3">
        <v>2017</v>
      </c>
      <c r="B21" s="37">
        <f t="shared" si="6"/>
        <v>2392206</v>
      </c>
      <c r="C21" s="38"/>
      <c r="D21" s="37" t="e">
        <f>+'Outstanding Debt'!#REF!</f>
        <v>#REF!</v>
      </c>
      <c r="E21" s="2" t="e">
        <f>+'Total New Issues'!L23</f>
        <v>#REF!</v>
      </c>
      <c r="F21" s="2" t="e">
        <f t="shared" si="0"/>
        <v>#REF!</v>
      </c>
      <c r="G21" s="2"/>
      <c r="H21" s="2" t="e">
        <f>+'Outstanding Debt'!#REF!</f>
        <v>#REF!</v>
      </c>
      <c r="I21" s="2" t="e">
        <f t="shared" si="1"/>
        <v>#REF!</v>
      </c>
      <c r="J21" s="2" t="e">
        <f t="shared" si="2"/>
        <v>#REF!</v>
      </c>
      <c r="K21" s="2"/>
      <c r="L21" s="2" t="e">
        <f t="shared" si="3"/>
        <v>#REF!</v>
      </c>
      <c r="N21" s="2" t="e">
        <f t="shared" si="4"/>
        <v>#REF!</v>
      </c>
      <c r="O21" s="32" t="e">
        <f t="shared" si="5"/>
        <v>#REF!</v>
      </c>
      <c r="Q21" s="49"/>
    </row>
    <row r="22" spans="1:17" x14ac:dyDescent="0.2">
      <c r="A22" s="3">
        <v>2018</v>
      </c>
      <c r="B22" s="37">
        <f t="shared" si="6"/>
        <v>2392206</v>
      </c>
      <c r="C22" s="38"/>
      <c r="D22" s="37" t="e">
        <f>+'Outstanding Debt'!#REF!</f>
        <v>#REF!</v>
      </c>
      <c r="E22" s="2" t="e">
        <f>+'Total New Issues'!L24</f>
        <v>#REF!</v>
      </c>
      <c r="F22" s="2" t="e">
        <f t="shared" si="0"/>
        <v>#REF!</v>
      </c>
      <c r="G22" s="2"/>
      <c r="H22" s="2" t="e">
        <f>+'Outstanding Debt'!#REF!</f>
        <v>#REF!</v>
      </c>
      <c r="I22" s="2" t="e">
        <f t="shared" si="1"/>
        <v>#REF!</v>
      </c>
      <c r="J22" s="2" t="e">
        <f t="shared" si="2"/>
        <v>#REF!</v>
      </c>
      <c r="K22" s="2"/>
      <c r="L22" s="2" t="e">
        <f t="shared" si="3"/>
        <v>#REF!</v>
      </c>
      <c r="N22" s="2" t="e">
        <f t="shared" si="4"/>
        <v>#REF!</v>
      </c>
      <c r="O22" s="32" t="e">
        <f t="shared" si="5"/>
        <v>#REF!</v>
      </c>
      <c r="Q22" s="49"/>
    </row>
    <row r="23" spans="1:17" x14ac:dyDescent="0.2">
      <c r="A23" s="3">
        <v>2019</v>
      </c>
      <c r="B23" s="37">
        <f t="shared" si="6"/>
        <v>2392206</v>
      </c>
      <c r="C23" s="38"/>
      <c r="D23" s="37" t="e">
        <f>+'Outstanding Debt'!#REF!</f>
        <v>#REF!</v>
      </c>
      <c r="E23" s="2" t="e">
        <f>+'Total New Issues'!L25</f>
        <v>#REF!</v>
      </c>
      <c r="F23" s="2" t="e">
        <f t="shared" si="0"/>
        <v>#REF!</v>
      </c>
      <c r="G23" s="2"/>
      <c r="H23" s="2" t="e">
        <f>+'Outstanding Debt'!#REF!</f>
        <v>#REF!</v>
      </c>
      <c r="I23" s="2" t="e">
        <f t="shared" si="1"/>
        <v>#REF!</v>
      </c>
      <c r="J23" s="2" t="e">
        <f t="shared" si="2"/>
        <v>#REF!</v>
      </c>
      <c r="K23" s="2"/>
      <c r="L23" s="2" t="e">
        <f t="shared" si="3"/>
        <v>#REF!</v>
      </c>
      <c r="N23" s="2" t="e">
        <f t="shared" si="4"/>
        <v>#REF!</v>
      </c>
      <c r="O23" s="32" t="e">
        <f t="shared" si="5"/>
        <v>#REF!</v>
      </c>
      <c r="Q23" s="49"/>
    </row>
    <row r="24" spans="1:17" x14ac:dyDescent="0.2">
      <c r="A24" s="3">
        <v>2020</v>
      </c>
      <c r="B24" s="37">
        <f t="shared" si="6"/>
        <v>2392206</v>
      </c>
      <c r="C24" s="38"/>
      <c r="D24" s="37" t="e">
        <f>+'Outstanding Debt'!#REF!</f>
        <v>#REF!</v>
      </c>
      <c r="E24" s="2" t="e">
        <f>+'Total New Issues'!L26</f>
        <v>#REF!</v>
      </c>
      <c r="F24" s="2" t="e">
        <f t="shared" si="0"/>
        <v>#REF!</v>
      </c>
      <c r="G24" s="2"/>
      <c r="H24" s="2" t="e">
        <f>+'Outstanding Debt'!#REF!</f>
        <v>#REF!</v>
      </c>
      <c r="I24" s="2" t="e">
        <f t="shared" si="1"/>
        <v>#REF!</v>
      </c>
      <c r="J24" s="2" t="e">
        <f t="shared" si="2"/>
        <v>#REF!</v>
      </c>
      <c r="K24" s="2"/>
      <c r="L24" s="2" t="e">
        <f t="shared" si="3"/>
        <v>#REF!</v>
      </c>
      <c r="N24" s="2" t="e">
        <f t="shared" si="4"/>
        <v>#REF!</v>
      </c>
      <c r="O24" s="32" t="e">
        <f t="shared" si="5"/>
        <v>#REF!</v>
      </c>
      <c r="Q24" s="49"/>
    </row>
    <row r="25" spans="1:17" x14ac:dyDescent="0.2">
      <c r="A25" s="3">
        <v>2021</v>
      </c>
      <c r="B25" s="37">
        <f t="shared" si="6"/>
        <v>2392206</v>
      </c>
      <c r="C25" s="38"/>
      <c r="D25" s="37" t="e">
        <f>+'Outstanding Debt'!#REF!</f>
        <v>#REF!</v>
      </c>
      <c r="E25" s="2" t="e">
        <f>+'Total New Issues'!L27</f>
        <v>#REF!</v>
      </c>
      <c r="F25" s="2" t="e">
        <f t="shared" si="0"/>
        <v>#REF!</v>
      </c>
      <c r="G25" s="2"/>
      <c r="H25" s="2" t="e">
        <f>+'Outstanding Debt'!#REF!</f>
        <v>#REF!</v>
      </c>
      <c r="I25" s="2" t="e">
        <f t="shared" si="1"/>
        <v>#REF!</v>
      </c>
      <c r="J25" s="2" t="e">
        <f t="shared" si="2"/>
        <v>#REF!</v>
      </c>
      <c r="K25" s="2"/>
      <c r="L25" s="2" t="e">
        <f t="shared" si="3"/>
        <v>#REF!</v>
      </c>
      <c r="N25" s="2" t="e">
        <f t="shared" si="4"/>
        <v>#REF!</v>
      </c>
      <c r="O25" s="32" t="e">
        <f t="shared" si="5"/>
        <v>#REF!</v>
      </c>
      <c r="Q25" s="49"/>
    </row>
    <row r="26" spans="1:17" x14ac:dyDescent="0.2">
      <c r="A26" s="3">
        <v>2022</v>
      </c>
      <c r="B26" s="37">
        <f t="shared" si="6"/>
        <v>2392206</v>
      </c>
      <c r="C26" s="38"/>
      <c r="D26" s="37" t="e">
        <f>+'Outstanding Debt'!#REF!</f>
        <v>#REF!</v>
      </c>
      <c r="E26" s="2" t="e">
        <f>+'Total New Issues'!L28</f>
        <v>#REF!</v>
      </c>
      <c r="F26" s="2" t="e">
        <f t="shared" si="0"/>
        <v>#REF!</v>
      </c>
      <c r="G26" s="2"/>
      <c r="H26" s="2" t="e">
        <f>+'Outstanding Debt'!#REF!</f>
        <v>#REF!</v>
      </c>
      <c r="I26" s="2" t="e">
        <f t="shared" si="1"/>
        <v>#REF!</v>
      </c>
      <c r="J26" s="2" t="e">
        <f t="shared" si="2"/>
        <v>#REF!</v>
      </c>
      <c r="K26" s="2"/>
      <c r="L26" s="2" t="e">
        <f t="shared" si="3"/>
        <v>#REF!</v>
      </c>
      <c r="N26" s="2" t="e">
        <f t="shared" si="4"/>
        <v>#REF!</v>
      </c>
      <c r="O26" s="32" t="e">
        <f t="shared" si="5"/>
        <v>#REF!</v>
      </c>
      <c r="Q26" s="49"/>
    </row>
    <row r="27" spans="1:17" x14ac:dyDescent="0.2">
      <c r="A27" s="3">
        <v>2023</v>
      </c>
      <c r="B27" s="37">
        <f t="shared" si="6"/>
        <v>2392206</v>
      </c>
      <c r="C27" s="38"/>
      <c r="D27" s="37" t="e">
        <f>+'Outstanding Debt'!#REF!</f>
        <v>#REF!</v>
      </c>
      <c r="E27" s="2" t="e">
        <f>+'Total New Issues'!L29</f>
        <v>#REF!</v>
      </c>
      <c r="F27" s="2" t="e">
        <f t="shared" si="0"/>
        <v>#REF!</v>
      </c>
      <c r="G27" s="2"/>
      <c r="H27" s="2" t="e">
        <f>+'Outstanding Debt'!#REF!</f>
        <v>#REF!</v>
      </c>
      <c r="I27" s="2" t="e">
        <f t="shared" si="1"/>
        <v>#REF!</v>
      </c>
      <c r="J27" s="2" t="e">
        <f t="shared" si="2"/>
        <v>#REF!</v>
      </c>
      <c r="K27" s="2"/>
      <c r="L27" s="2" t="e">
        <f t="shared" si="3"/>
        <v>#REF!</v>
      </c>
      <c r="N27" s="2" t="e">
        <f t="shared" si="4"/>
        <v>#REF!</v>
      </c>
      <c r="O27" s="32" t="e">
        <f t="shared" si="5"/>
        <v>#REF!</v>
      </c>
      <c r="Q27" s="49"/>
    </row>
    <row r="28" spans="1:17" x14ac:dyDescent="0.2">
      <c r="A28" s="3">
        <v>2024</v>
      </c>
      <c r="B28" s="37">
        <f t="shared" si="6"/>
        <v>2392206</v>
      </c>
      <c r="C28" s="38"/>
      <c r="D28" s="37" t="e">
        <f>+'Outstanding Debt'!#REF!</f>
        <v>#REF!</v>
      </c>
      <c r="E28" s="2" t="e">
        <f>+'Total New Issues'!L30</f>
        <v>#REF!</v>
      </c>
      <c r="F28" s="2" t="e">
        <f t="shared" si="0"/>
        <v>#REF!</v>
      </c>
      <c r="G28" s="2"/>
      <c r="H28" s="2" t="e">
        <f>+'Outstanding Debt'!#REF!</f>
        <v>#REF!</v>
      </c>
      <c r="I28" s="2" t="e">
        <f t="shared" si="1"/>
        <v>#REF!</v>
      </c>
      <c r="J28" s="2" t="e">
        <f t="shared" si="2"/>
        <v>#REF!</v>
      </c>
      <c r="K28" s="2"/>
      <c r="L28" s="2" t="e">
        <f t="shared" si="3"/>
        <v>#REF!</v>
      </c>
      <c r="N28" s="2" t="e">
        <f t="shared" si="4"/>
        <v>#REF!</v>
      </c>
      <c r="O28" s="32" t="e">
        <f t="shared" si="5"/>
        <v>#REF!</v>
      </c>
      <c r="Q28" s="49"/>
    </row>
    <row r="29" spans="1:17" x14ac:dyDescent="0.2">
      <c r="A29" s="3">
        <v>2025</v>
      </c>
      <c r="B29" s="37">
        <f t="shared" si="6"/>
        <v>2392206</v>
      </c>
      <c r="C29" s="38"/>
      <c r="D29" s="37">
        <f>+'Outstanding Debt'!EJ11</f>
        <v>6900870.3900000006</v>
      </c>
      <c r="E29" s="2" t="e">
        <f>+'Total New Issues'!L31</f>
        <v>#REF!</v>
      </c>
      <c r="F29" s="2" t="e">
        <f t="shared" si="0"/>
        <v>#REF!</v>
      </c>
      <c r="G29" s="2"/>
      <c r="H29" s="2">
        <f>+'Outstanding Debt'!EY11</f>
        <v>1594781.3716667001</v>
      </c>
      <c r="I29" s="2" t="e">
        <f t="shared" si="1"/>
        <v>#REF!</v>
      </c>
      <c r="J29" s="2" t="e">
        <f t="shared" si="2"/>
        <v>#REF!</v>
      </c>
      <c r="K29" s="2"/>
      <c r="L29" s="2" t="e">
        <f t="shared" si="3"/>
        <v>#REF!</v>
      </c>
      <c r="N29" s="2" t="e">
        <f t="shared" si="4"/>
        <v>#REF!</v>
      </c>
      <c r="O29" s="32" t="e">
        <f t="shared" si="5"/>
        <v>#REF!</v>
      </c>
      <c r="Q29" s="49"/>
    </row>
    <row r="30" spans="1:17" x14ac:dyDescent="0.2">
      <c r="A30" s="3">
        <v>2026</v>
      </c>
      <c r="B30" s="37">
        <f t="shared" si="6"/>
        <v>2392206</v>
      </c>
      <c r="C30" s="38"/>
      <c r="D30" s="37">
        <f>+'Outstanding Debt'!EJ12</f>
        <v>6668823.9800000004</v>
      </c>
      <c r="E30" s="2" t="e">
        <f>+'Total New Issues'!L32</f>
        <v>#REF!</v>
      </c>
      <c r="F30" s="2" t="e">
        <f t="shared" si="0"/>
        <v>#REF!</v>
      </c>
      <c r="G30" s="2"/>
      <c r="H30" s="2">
        <f>+'Outstanding Debt'!EY12</f>
        <v>1368003.06</v>
      </c>
      <c r="I30" s="2" t="e">
        <f t="shared" si="1"/>
        <v>#REF!</v>
      </c>
      <c r="J30" s="2" t="e">
        <f t="shared" si="2"/>
        <v>#REF!</v>
      </c>
      <c r="K30" s="2"/>
      <c r="L30" s="2" t="e">
        <f t="shared" si="3"/>
        <v>#REF!</v>
      </c>
      <c r="N30" s="2" t="e">
        <f t="shared" si="4"/>
        <v>#REF!</v>
      </c>
      <c r="O30" s="32" t="e">
        <f t="shared" si="5"/>
        <v>#REF!</v>
      </c>
      <c r="Q30" s="49"/>
    </row>
    <row r="31" spans="1:17" x14ac:dyDescent="0.2">
      <c r="A31" s="3">
        <v>2027</v>
      </c>
      <c r="B31" s="37">
        <f t="shared" si="6"/>
        <v>2392206</v>
      </c>
      <c r="C31" s="38"/>
      <c r="D31" s="37">
        <f>+'Outstanding Debt'!EJ13</f>
        <v>6668531.5800000001</v>
      </c>
      <c r="E31" s="2" t="e">
        <f>+'Total New Issues'!L33</f>
        <v>#REF!</v>
      </c>
      <c r="F31" s="2" t="e">
        <f t="shared" si="0"/>
        <v>#REF!</v>
      </c>
      <c r="G31" s="2"/>
      <c r="H31" s="2">
        <f>+'Outstanding Debt'!EY13</f>
        <v>1366982.3350000002</v>
      </c>
      <c r="I31" s="2" t="e">
        <f t="shared" si="1"/>
        <v>#REF!</v>
      </c>
      <c r="J31" s="2" t="e">
        <f t="shared" si="2"/>
        <v>#REF!</v>
      </c>
      <c r="K31" s="2"/>
      <c r="L31" s="2" t="e">
        <f t="shared" si="3"/>
        <v>#REF!</v>
      </c>
      <c r="N31" s="2" t="e">
        <f t="shared" si="4"/>
        <v>#REF!</v>
      </c>
      <c r="O31" s="32" t="e">
        <f t="shared" si="5"/>
        <v>#REF!</v>
      </c>
      <c r="Q31" s="49"/>
    </row>
    <row r="32" spans="1:17" x14ac:dyDescent="0.2">
      <c r="A32" s="3">
        <v>2028</v>
      </c>
      <c r="B32" s="37">
        <f t="shared" si="6"/>
        <v>2392206</v>
      </c>
      <c r="C32" s="38"/>
      <c r="D32" s="37">
        <f>+'Outstanding Debt'!EJ14</f>
        <v>5845694.6799999997</v>
      </c>
      <c r="E32" s="2" t="e">
        <f>+'Total New Issues'!L34</f>
        <v>#REF!</v>
      </c>
      <c r="F32" s="2" t="e">
        <f t="shared" si="0"/>
        <v>#REF!</v>
      </c>
      <c r="G32" s="2"/>
      <c r="H32" s="2">
        <f>+'Outstanding Debt'!EY14</f>
        <v>1126284.9299999997</v>
      </c>
      <c r="I32" s="2" t="e">
        <f t="shared" si="1"/>
        <v>#REF!</v>
      </c>
      <c r="J32" s="2" t="e">
        <f t="shared" si="2"/>
        <v>#REF!</v>
      </c>
      <c r="K32" s="2"/>
      <c r="L32" s="2" t="e">
        <f t="shared" si="3"/>
        <v>#REF!</v>
      </c>
      <c r="N32" s="2" t="e">
        <f t="shared" si="4"/>
        <v>#REF!</v>
      </c>
      <c r="O32" s="32" t="e">
        <f t="shared" si="5"/>
        <v>#REF!</v>
      </c>
      <c r="Q32" s="49"/>
    </row>
    <row r="33" spans="1:17" x14ac:dyDescent="0.2">
      <c r="A33" s="3">
        <v>2029</v>
      </c>
      <c r="B33" s="37">
        <f t="shared" si="6"/>
        <v>2392206</v>
      </c>
      <c r="C33" s="38"/>
      <c r="D33" s="37">
        <f>+'Outstanding Debt'!EJ15</f>
        <v>5875407.0800000001</v>
      </c>
      <c r="E33" s="2" t="e">
        <f>+'Total New Issues'!L35</f>
        <v>#REF!</v>
      </c>
      <c r="F33" s="2" t="e">
        <f t="shared" si="0"/>
        <v>#REF!</v>
      </c>
      <c r="G33" s="2"/>
      <c r="H33" s="2">
        <f>+'Outstanding Debt'!EY15</f>
        <v>1136250.3950000003</v>
      </c>
      <c r="I33" s="2" t="e">
        <f t="shared" si="1"/>
        <v>#REF!</v>
      </c>
      <c r="J33" s="2" t="e">
        <f t="shared" si="2"/>
        <v>#REF!</v>
      </c>
      <c r="K33" s="2"/>
      <c r="L33" s="2" t="e">
        <f t="shared" si="3"/>
        <v>#REF!</v>
      </c>
      <c r="N33" s="2" t="e">
        <f t="shared" si="4"/>
        <v>#REF!</v>
      </c>
      <c r="O33" s="32" t="e">
        <f t="shared" si="5"/>
        <v>#REF!</v>
      </c>
      <c r="Q33" s="49"/>
    </row>
    <row r="34" spans="1:17" x14ac:dyDescent="0.2">
      <c r="A34" s="3">
        <v>2030</v>
      </c>
      <c r="B34" s="37">
        <f t="shared" si="6"/>
        <v>2392206</v>
      </c>
      <c r="C34" s="38"/>
      <c r="D34" s="37">
        <f>+'Outstanding Debt'!EJ16</f>
        <v>5862557.6799999997</v>
      </c>
      <c r="E34" s="2" t="e">
        <f>+'Total New Issues'!L36</f>
        <v>#REF!</v>
      </c>
      <c r="F34" s="2" t="e">
        <f t="shared" si="0"/>
        <v>#REF!</v>
      </c>
      <c r="G34" s="2"/>
      <c r="H34" s="2">
        <f>+'Outstanding Debt'!EY16</f>
        <v>1135402.0999999999</v>
      </c>
      <c r="I34" s="2" t="e">
        <f t="shared" si="1"/>
        <v>#REF!</v>
      </c>
      <c r="J34" s="2" t="e">
        <f t="shared" si="2"/>
        <v>#REF!</v>
      </c>
      <c r="K34" s="2"/>
      <c r="L34" s="2" t="e">
        <f t="shared" si="3"/>
        <v>#REF!</v>
      </c>
      <c r="N34" s="2" t="e">
        <f t="shared" si="4"/>
        <v>#REF!</v>
      </c>
      <c r="O34" s="32" t="e">
        <f t="shared" si="5"/>
        <v>#REF!</v>
      </c>
      <c r="Q34" s="49"/>
    </row>
    <row r="35" spans="1:17" x14ac:dyDescent="0.2">
      <c r="A35" s="3">
        <v>2031</v>
      </c>
      <c r="B35" s="37">
        <f t="shared" si="6"/>
        <v>2392206</v>
      </c>
      <c r="C35" s="38"/>
      <c r="D35" s="37">
        <f>+'Outstanding Debt'!EJ17</f>
        <v>5539645.2800000003</v>
      </c>
      <c r="E35" s="2" t="e">
        <f>+'Total New Issues'!L37</f>
        <v>#REF!</v>
      </c>
      <c r="F35" s="2" t="e">
        <f t="shared" si="0"/>
        <v>#REF!</v>
      </c>
      <c r="G35" s="2"/>
      <c r="H35" s="2">
        <f>+'Outstanding Debt'!EY17</f>
        <v>943181.29499999993</v>
      </c>
      <c r="I35" s="2" t="e">
        <f t="shared" si="1"/>
        <v>#REF!</v>
      </c>
      <c r="J35" s="2" t="e">
        <f t="shared" si="2"/>
        <v>#REF!</v>
      </c>
      <c r="K35" s="2"/>
      <c r="L35" s="2" t="e">
        <f t="shared" si="3"/>
        <v>#REF!</v>
      </c>
      <c r="N35" s="2" t="e">
        <f t="shared" si="4"/>
        <v>#REF!</v>
      </c>
      <c r="O35" s="32" t="e">
        <f t="shared" si="5"/>
        <v>#REF!</v>
      </c>
      <c r="Q35" s="49"/>
    </row>
    <row r="36" spans="1:17" x14ac:dyDescent="0.2">
      <c r="A36" s="3">
        <v>2032</v>
      </c>
      <c r="B36" s="37">
        <f t="shared" si="6"/>
        <v>2392206</v>
      </c>
      <c r="C36" s="38"/>
      <c r="D36" s="37">
        <f>+'Outstanding Debt'!EJ18</f>
        <v>5564102.0800000001</v>
      </c>
      <c r="E36" s="2" t="e">
        <f>+'Total New Issues'!L38</f>
        <v>#REF!</v>
      </c>
      <c r="F36" s="2" t="e">
        <f t="shared" si="0"/>
        <v>#REF!</v>
      </c>
      <c r="G36" s="2"/>
      <c r="H36" s="2">
        <f>+'Outstanding Debt'!EY18</f>
        <v>951447.98</v>
      </c>
      <c r="I36" s="2" t="e">
        <f t="shared" si="1"/>
        <v>#REF!</v>
      </c>
      <c r="J36" s="2" t="e">
        <f t="shared" si="2"/>
        <v>#REF!</v>
      </c>
      <c r="K36" s="2"/>
      <c r="L36" s="2" t="e">
        <f t="shared" si="3"/>
        <v>#REF!</v>
      </c>
      <c r="N36" s="2" t="e">
        <f t="shared" si="4"/>
        <v>#REF!</v>
      </c>
      <c r="O36" s="32" t="e">
        <f t="shared" si="5"/>
        <v>#REF!</v>
      </c>
      <c r="Q36" s="49"/>
    </row>
    <row r="37" spans="1:17" x14ac:dyDescent="0.2">
      <c r="A37" s="3">
        <v>2033</v>
      </c>
      <c r="B37" s="37">
        <f t="shared" si="6"/>
        <v>2392206</v>
      </c>
      <c r="C37" s="38"/>
      <c r="D37" s="37">
        <f>+'Outstanding Debt'!EJ19</f>
        <v>5550908.8799999999</v>
      </c>
      <c r="E37" s="2" t="e">
        <f>+'Total New Issues'!L39</f>
        <v>#REF!</v>
      </c>
      <c r="F37" s="2" t="e">
        <f t="shared" si="0"/>
        <v>#REF!</v>
      </c>
      <c r="G37" s="2"/>
      <c r="H37" s="2">
        <f>+'Outstanding Debt'!EY19</f>
        <v>945281.15500000003</v>
      </c>
      <c r="I37" s="2" t="e">
        <f t="shared" si="1"/>
        <v>#REF!</v>
      </c>
      <c r="J37" s="2" t="e">
        <f t="shared" si="2"/>
        <v>#REF!</v>
      </c>
      <c r="K37" s="2"/>
      <c r="L37" s="2" t="e">
        <f t="shared" si="3"/>
        <v>#REF!</v>
      </c>
      <c r="N37" s="2" t="e">
        <f t="shared" si="4"/>
        <v>#REF!</v>
      </c>
      <c r="O37" s="32" t="e">
        <f t="shared" si="5"/>
        <v>#REF!</v>
      </c>
      <c r="Q37" s="49"/>
    </row>
    <row r="38" spans="1:17" x14ac:dyDescent="0.2">
      <c r="A38" s="3">
        <v>2034</v>
      </c>
      <c r="B38" s="37">
        <f t="shared" si="6"/>
        <v>2392206</v>
      </c>
      <c r="C38" s="38"/>
      <c r="D38" s="37">
        <f>+'Outstanding Debt'!EJ20</f>
        <v>5540617.0800000001</v>
      </c>
      <c r="E38" s="2" t="e">
        <f>+'Total New Issues'!L40</f>
        <v>#REF!</v>
      </c>
      <c r="F38" s="2" t="e">
        <f t="shared" si="0"/>
        <v>#REF!</v>
      </c>
      <c r="G38" s="2"/>
      <c r="H38" s="2">
        <f>+'Outstanding Debt'!EY20</f>
        <v>943047.82499999972</v>
      </c>
      <c r="I38" s="2" t="e">
        <f t="shared" si="1"/>
        <v>#REF!</v>
      </c>
      <c r="J38" s="2" t="e">
        <f t="shared" si="2"/>
        <v>#REF!</v>
      </c>
      <c r="K38" s="2"/>
      <c r="L38" s="2" t="e">
        <f t="shared" si="3"/>
        <v>#REF!</v>
      </c>
      <c r="N38" s="2" t="e">
        <f t="shared" si="4"/>
        <v>#REF!</v>
      </c>
      <c r="O38" s="32" t="e">
        <f t="shared" si="5"/>
        <v>#REF!</v>
      </c>
      <c r="Q38" s="49"/>
    </row>
    <row r="39" spans="1:17" x14ac:dyDescent="0.2">
      <c r="A39" s="3">
        <v>2035</v>
      </c>
      <c r="B39" s="37">
        <f t="shared" si="6"/>
        <v>2392206</v>
      </c>
      <c r="C39" s="38"/>
      <c r="D39" s="37">
        <f>+'Outstanding Debt'!EJ21</f>
        <v>5326532.66</v>
      </c>
      <c r="E39" s="2" t="e">
        <f>+'Total New Issues'!L41</f>
        <v>#REF!</v>
      </c>
      <c r="F39" s="2" t="e">
        <f t="shared" si="0"/>
        <v>#REF!</v>
      </c>
      <c r="G39" s="2"/>
      <c r="H39" s="2">
        <f>+'Outstanding Debt'!EY21</f>
        <v>779870.72499999986</v>
      </c>
      <c r="I39" s="2" t="e">
        <f t="shared" si="1"/>
        <v>#REF!</v>
      </c>
      <c r="J39" s="2" t="e">
        <f t="shared" si="2"/>
        <v>#REF!</v>
      </c>
      <c r="K39" s="2"/>
      <c r="L39" s="2" t="e">
        <f t="shared" si="3"/>
        <v>#REF!</v>
      </c>
      <c r="N39" s="2" t="e">
        <f t="shared" si="4"/>
        <v>#REF!</v>
      </c>
      <c r="O39" s="32" t="e">
        <f t="shared" si="5"/>
        <v>#REF!</v>
      </c>
      <c r="Q39" s="49"/>
    </row>
    <row r="40" spans="1:17" x14ac:dyDescent="0.2">
      <c r="A40" s="3">
        <v>2036</v>
      </c>
      <c r="B40" s="37">
        <f t="shared" si="6"/>
        <v>2392206</v>
      </c>
      <c r="C40" s="38"/>
      <c r="D40" s="37">
        <f>+'Outstanding Debt'!EJ22</f>
        <v>4845343.26</v>
      </c>
      <c r="E40" s="2" t="e">
        <f>+'Total New Issues'!L42</f>
        <v>#REF!</v>
      </c>
      <c r="F40" s="2" t="e">
        <f t="shared" si="0"/>
        <v>#REF!</v>
      </c>
      <c r="G40" s="2"/>
      <c r="H40" s="2">
        <f>+'Outstanding Debt'!EY22</f>
        <v>781820.875</v>
      </c>
      <c r="I40" s="2" t="e">
        <f t="shared" si="1"/>
        <v>#REF!</v>
      </c>
      <c r="J40" s="2" t="e">
        <f t="shared" si="2"/>
        <v>#REF!</v>
      </c>
      <c r="K40" s="2"/>
      <c r="L40" s="2" t="e">
        <f t="shared" si="3"/>
        <v>#REF!</v>
      </c>
      <c r="N40" s="2" t="e">
        <f t="shared" si="4"/>
        <v>#REF!</v>
      </c>
      <c r="O40" s="32" t="e">
        <f t="shared" si="5"/>
        <v>#REF!</v>
      </c>
      <c r="Q40" s="49"/>
    </row>
    <row r="41" spans="1:17" x14ac:dyDescent="0.2">
      <c r="A41" s="3">
        <v>2037</v>
      </c>
      <c r="B41" s="37">
        <f t="shared" si="6"/>
        <v>2392206</v>
      </c>
      <c r="C41" s="38"/>
      <c r="D41" s="37">
        <f>+'Outstanding Debt'!EJ23</f>
        <v>4467950.16</v>
      </c>
      <c r="E41" s="2" t="e">
        <f>+'Total New Issues'!L43</f>
        <v>#REF!</v>
      </c>
      <c r="F41" s="2" t="e">
        <f t="shared" si="0"/>
        <v>#REF!</v>
      </c>
      <c r="G41" s="2"/>
      <c r="H41" s="2">
        <f>+'Outstanding Debt'!EY23</f>
        <v>524425.01000000024</v>
      </c>
      <c r="I41" s="2" t="e">
        <f t="shared" si="1"/>
        <v>#REF!</v>
      </c>
      <c r="J41" s="2" t="e">
        <f t="shared" si="2"/>
        <v>#REF!</v>
      </c>
      <c r="K41" s="2"/>
      <c r="L41" s="2" t="e">
        <f t="shared" si="3"/>
        <v>#REF!</v>
      </c>
      <c r="N41" s="2" t="e">
        <f t="shared" si="4"/>
        <v>#REF!</v>
      </c>
      <c r="O41" s="32" t="e">
        <f t="shared" si="5"/>
        <v>#REF!</v>
      </c>
      <c r="Q41" s="49"/>
    </row>
    <row r="42" spans="1:17" x14ac:dyDescent="0.2">
      <c r="A42" s="3">
        <v>2038</v>
      </c>
      <c r="B42" s="37">
        <f t="shared" si="6"/>
        <v>2392206</v>
      </c>
      <c r="C42" s="38"/>
      <c r="D42" s="37">
        <f>+'Outstanding Debt'!EJ24</f>
        <v>4465958.5600000005</v>
      </c>
      <c r="E42" s="2" t="e">
        <f>+'Total New Issues'!L44</f>
        <v>#REF!</v>
      </c>
      <c r="F42" s="2" t="e">
        <f t="shared" si="0"/>
        <v>#REF!</v>
      </c>
      <c r="G42" s="2"/>
      <c r="H42" s="2">
        <f>+'Outstanding Debt'!EY24</f>
        <v>527425.01</v>
      </c>
      <c r="I42" s="2" t="e">
        <f t="shared" si="1"/>
        <v>#REF!</v>
      </c>
      <c r="J42" s="2" t="e">
        <f t="shared" si="2"/>
        <v>#REF!</v>
      </c>
      <c r="K42" s="2"/>
      <c r="L42" s="2" t="e">
        <f t="shared" si="3"/>
        <v>#REF!</v>
      </c>
      <c r="N42" s="2" t="e">
        <f t="shared" si="4"/>
        <v>#REF!</v>
      </c>
      <c r="O42" s="32" t="e">
        <f t="shared" si="5"/>
        <v>#REF!</v>
      </c>
      <c r="Q42" s="49"/>
    </row>
    <row r="43" spans="1:17" ht="13.5" thickBot="1" x14ac:dyDescent="0.25">
      <c r="A43" s="19" t="s">
        <v>8</v>
      </c>
      <c r="B43" s="19"/>
      <c r="C43" s="19"/>
      <c r="D43" s="46" t="e">
        <f>SUM(D18:D42)</f>
        <v>#REF!</v>
      </c>
      <c r="E43" s="46" t="e">
        <f>SUM(E18:E42)</f>
        <v>#REF!</v>
      </c>
      <c r="F43" s="46" t="e">
        <f>SUM(F18:F42)</f>
        <v>#REF!</v>
      </c>
      <c r="G43" s="45"/>
      <c r="H43" s="46" t="e">
        <f>SUM(H18:H42)</f>
        <v>#REF!</v>
      </c>
      <c r="I43" s="46" t="e">
        <f>SUM(I18:I42)</f>
        <v>#REF!</v>
      </c>
      <c r="J43" s="46" t="e">
        <f>SUM(J18:J42)</f>
        <v>#REF!</v>
      </c>
      <c r="K43" s="46">
        <f>SUM(K18:K42)</f>
        <v>0</v>
      </c>
      <c r="L43" s="46" t="e">
        <f>SUM(L18:L42)</f>
        <v>#REF!</v>
      </c>
      <c r="M43" s="9"/>
      <c r="N43" s="9"/>
      <c r="O43" s="9"/>
    </row>
    <row r="44" spans="1:17" ht="13.5" thickTop="1" x14ac:dyDescent="0.2">
      <c r="L44" s="62"/>
    </row>
    <row r="45" spans="1:17" x14ac:dyDescent="0.2">
      <c r="A45" s="7" t="s">
        <v>104</v>
      </c>
      <c r="I45" s="62"/>
      <c r="L45" s="62"/>
    </row>
    <row r="46" spans="1:17" x14ac:dyDescent="0.2">
      <c r="A46" s="7" t="s">
        <v>40</v>
      </c>
    </row>
    <row r="47" spans="1:17" x14ac:dyDescent="0.2">
      <c r="A47" s="7" t="s">
        <v>107</v>
      </c>
    </row>
    <row r="48" spans="1:17" x14ac:dyDescent="0.2">
      <c r="A48" s="7" t="s">
        <v>31</v>
      </c>
    </row>
  </sheetData>
  <mergeCells count="4">
    <mergeCell ref="A3:O3"/>
    <mergeCell ref="A4:O4"/>
    <mergeCell ref="A5:O5"/>
    <mergeCell ref="H14:J14"/>
  </mergeCells>
  <printOptions horizontalCentered="1"/>
  <pageMargins left="0.7" right="0.7" top="0.75" bottom="0.75" header="0.3" footer="0.3"/>
  <pageSetup scale="87" orientation="landscape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  <pageSetUpPr fitToPage="1"/>
  </sheetPr>
  <dimension ref="B3:U51"/>
  <sheetViews>
    <sheetView zoomScaleNormal="100" workbookViewId="0">
      <selection activeCell="M48" sqref="M48"/>
    </sheetView>
  </sheetViews>
  <sheetFormatPr defaultColWidth="8.85546875" defaultRowHeight="12.75" x14ac:dyDescent="0.2"/>
  <cols>
    <col min="1" max="2" width="8.85546875" style="1"/>
    <col min="3" max="3" width="14.5703125" style="1" customWidth="1"/>
    <col min="4" max="4" width="10" style="1" customWidth="1"/>
    <col min="5" max="5" width="0.85546875" style="1" customWidth="1"/>
    <col min="6" max="6" width="13.5703125" style="1" customWidth="1"/>
    <col min="7" max="7" width="14.42578125" style="1" customWidth="1"/>
    <col min="8" max="8" width="13.5703125" style="1" customWidth="1"/>
    <col min="9" max="9" width="1.5703125" style="1" customWidth="1"/>
    <col min="10" max="10" width="14.5703125" style="1" customWidth="1"/>
    <col min="11" max="12" width="13.5703125" style="1" customWidth="1"/>
    <col min="13" max="13" width="1.42578125" style="1" customWidth="1"/>
    <col min="14" max="14" width="13.42578125" style="1" customWidth="1"/>
    <col min="15" max="15" width="1.5703125" style="1" customWidth="1"/>
    <col min="16" max="16" width="11.5703125" style="1" customWidth="1"/>
    <col min="17" max="17" width="12.5703125" style="1" customWidth="1"/>
    <col min="18" max="19" width="10.5703125" style="1" customWidth="1"/>
    <col min="20" max="16384" width="8.85546875" style="1"/>
  </cols>
  <sheetData>
    <row r="3" spans="2:21" ht="15.75" x14ac:dyDescent="0.25">
      <c r="B3" s="182" t="s">
        <v>16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</row>
    <row r="4" spans="2:21" ht="14.25" x14ac:dyDescent="0.2">
      <c r="B4" s="193" t="s">
        <v>71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</row>
    <row r="5" spans="2:21" x14ac:dyDescent="0.2">
      <c r="B5" s="185" t="s">
        <v>50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</row>
    <row r="7" spans="2:21" x14ac:dyDescent="0.2">
      <c r="B7" s="1" t="s">
        <v>124</v>
      </c>
      <c r="F7" s="31">
        <v>667511832</v>
      </c>
    </row>
    <row r="8" spans="2:21" x14ac:dyDescent="0.2">
      <c r="B8" s="1" t="s">
        <v>125</v>
      </c>
      <c r="F8" s="35">
        <v>0.02</v>
      </c>
    </row>
    <row r="9" spans="2:21" x14ac:dyDescent="0.2">
      <c r="B9" s="1" t="s">
        <v>127</v>
      </c>
      <c r="F9" s="33">
        <v>5.8700000000000002E-2</v>
      </c>
    </row>
    <row r="10" spans="2:21" x14ac:dyDescent="0.2">
      <c r="B10" s="1" t="s">
        <v>17</v>
      </c>
      <c r="F10" s="34">
        <v>0.99</v>
      </c>
    </row>
    <row r="11" spans="2:21" x14ac:dyDescent="0.2">
      <c r="F11" s="34"/>
    </row>
    <row r="12" spans="2:21" x14ac:dyDescent="0.2">
      <c r="J12" s="183" t="s">
        <v>65</v>
      </c>
      <c r="K12" s="183"/>
      <c r="L12" s="183"/>
      <c r="M12" s="41"/>
    </row>
    <row r="13" spans="2:21" x14ac:dyDescent="0.2">
      <c r="B13" s="40"/>
      <c r="C13" s="40"/>
      <c r="D13" s="40"/>
      <c r="E13" s="40"/>
      <c r="F13" s="41" t="s">
        <v>8</v>
      </c>
      <c r="G13" s="41" t="s">
        <v>48</v>
      </c>
      <c r="H13" s="41"/>
      <c r="I13" s="40"/>
      <c r="K13" s="41" t="s">
        <v>48</v>
      </c>
      <c r="L13" s="41"/>
      <c r="M13" s="41"/>
      <c r="N13" s="41" t="s">
        <v>8</v>
      </c>
      <c r="O13" s="40"/>
      <c r="P13" s="183" t="s">
        <v>32</v>
      </c>
      <c r="Q13" s="183"/>
      <c r="R13" s="183"/>
      <c r="S13" s="183"/>
    </row>
    <row r="14" spans="2:21" x14ac:dyDescent="0.2">
      <c r="B14" s="41" t="s">
        <v>0</v>
      </c>
      <c r="C14" s="41" t="s">
        <v>18</v>
      </c>
      <c r="D14" s="41" t="s">
        <v>19</v>
      </c>
      <c r="E14" s="41"/>
      <c r="F14" s="41" t="s">
        <v>1</v>
      </c>
      <c r="G14" s="41" t="s">
        <v>133</v>
      </c>
      <c r="H14" s="41"/>
      <c r="I14" s="41"/>
      <c r="J14" s="41" t="s">
        <v>1</v>
      </c>
      <c r="K14" s="41" t="s">
        <v>133</v>
      </c>
      <c r="L14" s="41"/>
      <c r="M14" s="41"/>
      <c r="N14" s="41" t="s">
        <v>52</v>
      </c>
      <c r="O14" s="41"/>
      <c r="P14" s="40" t="s">
        <v>1</v>
      </c>
      <c r="Q14" s="41" t="s">
        <v>48</v>
      </c>
      <c r="R14" s="41"/>
      <c r="S14" s="41" t="s">
        <v>55</v>
      </c>
    </row>
    <row r="15" spans="2:21" ht="15.75" x14ac:dyDescent="0.2">
      <c r="B15" s="42">
        <v>41912</v>
      </c>
      <c r="C15" s="42" t="s">
        <v>21</v>
      </c>
      <c r="D15" s="42" t="s">
        <v>20</v>
      </c>
      <c r="E15" s="42"/>
      <c r="F15" s="42" t="s">
        <v>2</v>
      </c>
      <c r="G15" s="43" t="s">
        <v>67</v>
      </c>
      <c r="H15" s="43" t="s">
        <v>8</v>
      </c>
      <c r="I15" s="43"/>
      <c r="J15" s="43" t="s">
        <v>35</v>
      </c>
      <c r="K15" s="43" t="s">
        <v>68</v>
      </c>
      <c r="L15" s="43" t="s">
        <v>8</v>
      </c>
      <c r="M15" s="43"/>
      <c r="N15" s="43" t="s">
        <v>66</v>
      </c>
      <c r="O15" s="43"/>
      <c r="P15" s="43" t="s">
        <v>2</v>
      </c>
      <c r="Q15" s="43" t="s">
        <v>69</v>
      </c>
      <c r="R15" s="43" t="s">
        <v>8</v>
      </c>
      <c r="S15" s="43" t="s">
        <v>54</v>
      </c>
    </row>
    <row r="16" spans="2:21" x14ac:dyDescent="0.2">
      <c r="B16" s="3">
        <v>2015</v>
      </c>
      <c r="C16" s="37">
        <f>+F7</f>
        <v>667511832</v>
      </c>
      <c r="D16" s="38">
        <v>0</v>
      </c>
      <c r="E16" s="38"/>
      <c r="F16" s="36" t="e">
        <f>+'Outstanding Debt'!#REF!</f>
        <v>#REF!</v>
      </c>
      <c r="G16" s="31" t="e">
        <f>+'Total New Issues'!#REF!</f>
        <v>#REF!</v>
      </c>
      <c r="H16" s="31" t="e">
        <f t="shared" ref="H16:H44" si="0">+G16+F16</f>
        <v>#REF!</v>
      </c>
      <c r="I16" s="2"/>
      <c r="J16" s="31" t="e">
        <f>+'Outstanding Debt'!#REF!</f>
        <v>#REF!</v>
      </c>
      <c r="K16" s="31" t="e">
        <f t="shared" ref="K16:K44" si="1">+G16/3</f>
        <v>#REF!</v>
      </c>
      <c r="L16" s="31" t="e">
        <f t="shared" ref="L16:L44" si="2">SUM(J16:K16)</f>
        <v>#REF!</v>
      </c>
      <c r="M16" s="2"/>
      <c r="N16" s="2" t="e">
        <f t="shared" ref="N16:N44" si="3">+H16-L16</f>
        <v>#REF!</v>
      </c>
      <c r="P16" s="49" t="e">
        <f t="shared" ref="P16:P44" si="4">(+F16/(C16*$F$10))*100</f>
        <v>#REF!</v>
      </c>
      <c r="Q16" s="49" t="e">
        <f t="shared" ref="Q16:Q44" si="5">(+G16/(C16*$F$10))*100</f>
        <v>#REF!</v>
      </c>
      <c r="R16" s="49" t="e">
        <f t="shared" ref="R16:R44" si="6">(+H16/(C16*$F$10))*100</f>
        <v>#REF!</v>
      </c>
      <c r="S16" s="49" t="e">
        <f t="shared" ref="S16:S44" si="7">(+N16/(C16*$F$10))*100</f>
        <v>#REF!</v>
      </c>
      <c r="U16" s="49"/>
    </row>
    <row r="17" spans="2:21" x14ac:dyDescent="0.2">
      <c r="B17" s="3">
        <v>2016</v>
      </c>
      <c r="C17" s="37">
        <f t="shared" ref="C17:C44" si="8">+C16*(1+D17)</f>
        <v>680862068.63999999</v>
      </c>
      <c r="D17" s="38">
        <f t="shared" ref="D17:D24" si="9">+$F$8</f>
        <v>0.02</v>
      </c>
      <c r="E17" s="38"/>
      <c r="F17" s="37" t="e">
        <f>+'Outstanding Debt'!#REF!</f>
        <v>#REF!</v>
      </c>
      <c r="G17" s="2" t="e">
        <f>+'Total New Issues'!#REF!</f>
        <v>#REF!</v>
      </c>
      <c r="H17" s="2" t="e">
        <f t="shared" si="0"/>
        <v>#REF!</v>
      </c>
      <c r="I17" s="2"/>
      <c r="J17" s="2" t="e">
        <f>+'Outstanding Debt'!#REF!</f>
        <v>#REF!</v>
      </c>
      <c r="K17" s="2" t="e">
        <f t="shared" si="1"/>
        <v>#REF!</v>
      </c>
      <c r="L17" s="2" t="e">
        <f t="shared" si="2"/>
        <v>#REF!</v>
      </c>
      <c r="M17" s="2"/>
      <c r="N17" s="2" t="e">
        <f t="shared" si="3"/>
        <v>#REF!</v>
      </c>
      <c r="P17" s="49" t="e">
        <f t="shared" si="4"/>
        <v>#REF!</v>
      </c>
      <c r="Q17" s="49" t="e">
        <f t="shared" si="5"/>
        <v>#REF!</v>
      </c>
      <c r="R17" s="49" t="e">
        <f t="shared" si="6"/>
        <v>#REF!</v>
      </c>
      <c r="S17" s="49" t="e">
        <f t="shared" si="7"/>
        <v>#REF!</v>
      </c>
      <c r="U17" s="49"/>
    </row>
    <row r="18" spans="2:21" x14ac:dyDescent="0.2">
      <c r="B18" s="3">
        <v>2017</v>
      </c>
      <c r="C18" s="37">
        <f t="shared" si="8"/>
        <v>694479310.01279998</v>
      </c>
      <c r="D18" s="38">
        <f t="shared" si="9"/>
        <v>0.02</v>
      </c>
      <c r="E18" s="38"/>
      <c r="F18" s="37" t="e">
        <f>+'Outstanding Debt'!#REF!</f>
        <v>#REF!</v>
      </c>
      <c r="G18" s="2" t="e">
        <f>+'Total New Issues'!L23</f>
        <v>#REF!</v>
      </c>
      <c r="H18" s="2" t="e">
        <f t="shared" si="0"/>
        <v>#REF!</v>
      </c>
      <c r="I18" s="2"/>
      <c r="J18" s="2" t="e">
        <f>+'Outstanding Debt'!#REF!</f>
        <v>#REF!</v>
      </c>
      <c r="K18" s="2" t="e">
        <f t="shared" si="1"/>
        <v>#REF!</v>
      </c>
      <c r="L18" s="2" t="e">
        <f t="shared" si="2"/>
        <v>#REF!</v>
      </c>
      <c r="M18" s="2"/>
      <c r="N18" s="2" t="e">
        <f t="shared" si="3"/>
        <v>#REF!</v>
      </c>
      <c r="P18" s="49" t="e">
        <f t="shared" si="4"/>
        <v>#REF!</v>
      </c>
      <c r="Q18" s="49" t="e">
        <f t="shared" si="5"/>
        <v>#REF!</v>
      </c>
      <c r="R18" s="49" t="e">
        <f t="shared" si="6"/>
        <v>#REF!</v>
      </c>
      <c r="S18" s="49" t="e">
        <f t="shared" si="7"/>
        <v>#REF!</v>
      </c>
      <c r="U18" s="49"/>
    </row>
    <row r="19" spans="2:21" x14ac:dyDescent="0.2">
      <c r="B19" s="3">
        <v>2018</v>
      </c>
      <c r="C19" s="37">
        <f t="shared" si="8"/>
        <v>708368896.21305597</v>
      </c>
      <c r="D19" s="38">
        <f t="shared" si="9"/>
        <v>0.02</v>
      </c>
      <c r="E19" s="38"/>
      <c r="F19" s="37" t="e">
        <f>+'Outstanding Debt'!#REF!</f>
        <v>#REF!</v>
      </c>
      <c r="G19" s="2" t="e">
        <f>+'Total New Issues'!L24</f>
        <v>#REF!</v>
      </c>
      <c r="H19" s="2" t="e">
        <f t="shared" si="0"/>
        <v>#REF!</v>
      </c>
      <c r="I19" s="2"/>
      <c r="J19" s="2" t="e">
        <f>+'Outstanding Debt'!#REF!</f>
        <v>#REF!</v>
      </c>
      <c r="K19" s="2" t="e">
        <f t="shared" si="1"/>
        <v>#REF!</v>
      </c>
      <c r="L19" s="2" t="e">
        <f t="shared" si="2"/>
        <v>#REF!</v>
      </c>
      <c r="M19" s="2"/>
      <c r="N19" s="2" t="e">
        <f t="shared" si="3"/>
        <v>#REF!</v>
      </c>
      <c r="P19" s="49" t="e">
        <f t="shared" si="4"/>
        <v>#REF!</v>
      </c>
      <c r="Q19" s="49" t="e">
        <f t="shared" si="5"/>
        <v>#REF!</v>
      </c>
      <c r="R19" s="49" t="e">
        <f t="shared" si="6"/>
        <v>#REF!</v>
      </c>
      <c r="S19" s="49" t="e">
        <f t="shared" si="7"/>
        <v>#REF!</v>
      </c>
      <c r="U19" s="49"/>
    </row>
    <row r="20" spans="2:21" x14ac:dyDescent="0.2">
      <c r="B20" s="3">
        <v>2019</v>
      </c>
      <c r="C20" s="37">
        <f t="shared" si="8"/>
        <v>722536274.13731706</v>
      </c>
      <c r="D20" s="38">
        <f t="shared" si="9"/>
        <v>0.02</v>
      </c>
      <c r="E20" s="38"/>
      <c r="F20" s="37" t="e">
        <f>+'Outstanding Debt'!#REF!</f>
        <v>#REF!</v>
      </c>
      <c r="G20" s="2" t="e">
        <f>+'Total New Issues'!L25</f>
        <v>#REF!</v>
      </c>
      <c r="H20" s="2" t="e">
        <f t="shared" si="0"/>
        <v>#REF!</v>
      </c>
      <c r="I20" s="2"/>
      <c r="J20" s="2" t="e">
        <f>+'Outstanding Debt'!#REF!</f>
        <v>#REF!</v>
      </c>
      <c r="K20" s="2" t="e">
        <f t="shared" si="1"/>
        <v>#REF!</v>
      </c>
      <c r="L20" s="2" t="e">
        <f t="shared" si="2"/>
        <v>#REF!</v>
      </c>
      <c r="M20" s="2"/>
      <c r="N20" s="2" t="e">
        <f t="shared" si="3"/>
        <v>#REF!</v>
      </c>
      <c r="P20" s="49" t="e">
        <f t="shared" si="4"/>
        <v>#REF!</v>
      </c>
      <c r="Q20" s="49" t="e">
        <f t="shared" si="5"/>
        <v>#REF!</v>
      </c>
      <c r="R20" s="49" t="e">
        <f t="shared" si="6"/>
        <v>#REF!</v>
      </c>
      <c r="S20" s="49" t="e">
        <f t="shared" si="7"/>
        <v>#REF!</v>
      </c>
      <c r="U20" s="49"/>
    </row>
    <row r="21" spans="2:21" x14ac:dyDescent="0.2">
      <c r="B21" s="3">
        <v>2020</v>
      </c>
      <c r="C21" s="37">
        <f t="shared" si="8"/>
        <v>736986999.62006342</v>
      </c>
      <c r="D21" s="38">
        <f t="shared" si="9"/>
        <v>0.02</v>
      </c>
      <c r="E21" s="38"/>
      <c r="F21" s="37" t="e">
        <f>+'Outstanding Debt'!#REF!</f>
        <v>#REF!</v>
      </c>
      <c r="G21" s="2" t="e">
        <f>+'Total New Issues'!L26</f>
        <v>#REF!</v>
      </c>
      <c r="H21" s="2" t="e">
        <f t="shared" si="0"/>
        <v>#REF!</v>
      </c>
      <c r="I21" s="2"/>
      <c r="J21" s="2" t="e">
        <f>+'Outstanding Debt'!#REF!</f>
        <v>#REF!</v>
      </c>
      <c r="K21" s="2" t="e">
        <f t="shared" si="1"/>
        <v>#REF!</v>
      </c>
      <c r="L21" s="2" t="e">
        <f t="shared" si="2"/>
        <v>#REF!</v>
      </c>
      <c r="M21" s="2"/>
      <c r="N21" s="2" t="e">
        <f t="shared" si="3"/>
        <v>#REF!</v>
      </c>
      <c r="P21" s="49" t="e">
        <f t="shared" si="4"/>
        <v>#REF!</v>
      </c>
      <c r="Q21" s="49" t="e">
        <f t="shared" si="5"/>
        <v>#REF!</v>
      </c>
      <c r="R21" s="49" t="e">
        <f t="shared" si="6"/>
        <v>#REF!</v>
      </c>
      <c r="S21" s="49" t="e">
        <f t="shared" si="7"/>
        <v>#REF!</v>
      </c>
      <c r="U21" s="49"/>
    </row>
    <row r="22" spans="2:21" x14ac:dyDescent="0.2">
      <c r="B22" s="3">
        <v>2021</v>
      </c>
      <c r="C22" s="37">
        <f t="shared" si="8"/>
        <v>751726739.61246467</v>
      </c>
      <c r="D22" s="38">
        <f t="shared" si="9"/>
        <v>0.02</v>
      </c>
      <c r="E22" s="38"/>
      <c r="F22" s="37" t="e">
        <f>+'Outstanding Debt'!#REF!</f>
        <v>#REF!</v>
      </c>
      <c r="G22" s="2" t="e">
        <f>+'Total New Issues'!L27</f>
        <v>#REF!</v>
      </c>
      <c r="H22" s="2" t="e">
        <f t="shared" si="0"/>
        <v>#REF!</v>
      </c>
      <c r="I22" s="2"/>
      <c r="J22" s="2" t="e">
        <f>+'Outstanding Debt'!#REF!</f>
        <v>#REF!</v>
      </c>
      <c r="K22" s="2" t="e">
        <f t="shared" si="1"/>
        <v>#REF!</v>
      </c>
      <c r="L22" s="2" t="e">
        <f t="shared" si="2"/>
        <v>#REF!</v>
      </c>
      <c r="M22" s="2"/>
      <c r="N22" s="2" t="e">
        <f t="shared" si="3"/>
        <v>#REF!</v>
      </c>
      <c r="P22" s="49" t="e">
        <f t="shared" si="4"/>
        <v>#REF!</v>
      </c>
      <c r="Q22" s="49" t="e">
        <f t="shared" si="5"/>
        <v>#REF!</v>
      </c>
      <c r="R22" s="49" t="e">
        <f t="shared" si="6"/>
        <v>#REF!</v>
      </c>
      <c r="S22" s="49" t="e">
        <f t="shared" si="7"/>
        <v>#REF!</v>
      </c>
      <c r="U22" s="49"/>
    </row>
    <row r="23" spans="2:21" x14ac:dyDescent="0.2">
      <c r="B23" s="3">
        <v>2022</v>
      </c>
      <c r="C23" s="37">
        <f t="shared" si="8"/>
        <v>766761274.40471399</v>
      </c>
      <c r="D23" s="38">
        <f t="shared" si="9"/>
        <v>0.02</v>
      </c>
      <c r="E23" s="38"/>
      <c r="F23" s="37" t="e">
        <f>+'Outstanding Debt'!#REF!</f>
        <v>#REF!</v>
      </c>
      <c r="G23" s="2" t="e">
        <f>+'Total New Issues'!L28</f>
        <v>#REF!</v>
      </c>
      <c r="H23" s="2" t="e">
        <f t="shared" si="0"/>
        <v>#REF!</v>
      </c>
      <c r="I23" s="2"/>
      <c r="J23" s="2" t="e">
        <f>+'Outstanding Debt'!#REF!</f>
        <v>#REF!</v>
      </c>
      <c r="K23" s="2" t="e">
        <f t="shared" si="1"/>
        <v>#REF!</v>
      </c>
      <c r="L23" s="2" t="e">
        <f t="shared" si="2"/>
        <v>#REF!</v>
      </c>
      <c r="M23" s="2"/>
      <c r="N23" s="2" t="e">
        <f t="shared" si="3"/>
        <v>#REF!</v>
      </c>
      <c r="P23" s="49" t="e">
        <f t="shared" si="4"/>
        <v>#REF!</v>
      </c>
      <c r="Q23" s="49" t="e">
        <f t="shared" si="5"/>
        <v>#REF!</v>
      </c>
      <c r="R23" s="49" t="e">
        <f t="shared" si="6"/>
        <v>#REF!</v>
      </c>
      <c r="S23" s="49" t="e">
        <f t="shared" si="7"/>
        <v>#REF!</v>
      </c>
      <c r="U23" s="49"/>
    </row>
    <row r="24" spans="2:21" x14ac:dyDescent="0.2">
      <c r="B24" s="3">
        <v>2023</v>
      </c>
      <c r="C24" s="37">
        <f t="shared" si="8"/>
        <v>782096499.89280832</v>
      </c>
      <c r="D24" s="38">
        <f t="shared" si="9"/>
        <v>0.02</v>
      </c>
      <c r="E24" s="38"/>
      <c r="F24" s="37" t="e">
        <f>+'Outstanding Debt'!#REF!</f>
        <v>#REF!</v>
      </c>
      <c r="G24" s="2" t="e">
        <f>+'Total New Issues'!L29</f>
        <v>#REF!</v>
      </c>
      <c r="H24" s="2" t="e">
        <f t="shared" si="0"/>
        <v>#REF!</v>
      </c>
      <c r="I24" s="2"/>
      <c r="J24" s="2" t="e">
        <f>+'Outstanding Debt'!#REF!</f>
        <v>#REF!</v>
      </c>
      <c r="K24" s="2" t="e">
        <f t="shared" si="1"/>
        <v>#REF!</v>
      </c>
      <c r="L24" s="2" t="e">
        <f t="shared" si="2"/>
        <v>#REF!</v>
      </c>
      <c r="M24" s="2"/>
      <c r="N24" s="2" t="e">
        <f t="shared" si="3"/>
        <v>#REF!</v>
      </c>
      <c r="P24" s="49" t="e">
        <f t="shared" si="4"/>
        <v>#REF!</v>
      </c>
      <c r="Q24" s="49" t="e">
        <f t="shared" si="5"/>
        <v>#REF!</v>
      </c>
      <c r="R24" s="49" t="e">
        <f t="shared" si="6"/>
        <v>#REF!</v>
      </c>
      <c r="S24" s="49" t="e">
        <f t="shared" si="7"/>
        <v>#REF!</v>
      </c>
      <c r="U24" s="49"/>
    </row>
    <row r="25" spans="2:21" x14ac:dyDescent="0.2">
      <c r="B25" s="3">
        <v>2024</v>
      </c>
      <c r="C25" s="37">
        <f t="shared" si="8"/>
        <v>782096499.89280832</v>
      </c>
      <c r="D25" s="38">
        <v>0</v>
      </c>
      <c r="E25" s="38"/>
      <c r="F25" s="37" t="e">
        <f>+'Outstanding Debt'!#REF!</f>
        <v>#REF!</v>
      </c>
      <c r="G25" s="2" t="e">
        <f>+'Total New Issues'!L30</f>
        <v>#REF!</v>
      </c>
      <c r="H25" s="2" t="e">
        <f t="shared" si="0"/>
        <v>#REF!</v>
      </c>
      <c r="I25" s="2"/>
      <c r="J25" s="2" t="e">
        <f>+'Outstanding Debt'!#REF!</f>
        <v>#REF!</v>
      </c>
      <c r="K25" s="2" t="e">
        <f t="shared" si="1"/>
        <v>#REF!</v>
      </c>
      <c r="L25" s="2" t="e">
        <f t="shared" si="2"/>
        <v>#REF!</v>
      </c>
      <c r="M25" s="2"/>
      <c r="N25" s="2" t="e">
        <f t="shared" si="3"/>
        <v>#REF!</v>
      </c>
      <c r="P25" s="49" t="e">
        <f t="shared" si="4"/>
        <v>#REF!</v>
      </c>
      <c r="Q25" s="49" t="e">
        <f t="shared" si="5"/>
        <v>#REF!</v>
      </c>
      <c r="R25" s="49" t="e">
        <f t="shared" si="6"/>
        <v>#REF!</v>
      </c>
      <c r="S25" s="49" t="e">
        <f t="shared" si="7"/>
        <v>#REF!</v>
      </c>
      <c r="U25" s="49"/>
    </row>
    <row r="26" spans="2:21" x14ac:dyDescent="0.2">
      <c r="B26" s="3">
        <v>2025</v>
      </c>
      <c r="C26" s="37">
        <f t="shared" si="8"/>
        <v>782096499.89280832</v>
      </c>
      <c r="D26" s="38">
        <v>0</v>
      </c>
      <c r="E26" s="38"/>
      <c r="F26" s="37">
        <f>+'Outstanding Debt'!EJ11</f>
        <v>6900870.3900000006</v>
      </c>
      <c r="G26" s="2" t="e">
        <f>+'Total New Issues'!L31</f>
        <v>#REF!</v>
      </c>
      <c r="H26" s="2" t="e">
        <f t="shared" si="0"/>
        <v>#REF!</v>
      </c>
      <c r="I26" s="2"/>
      <c r="J26" s="2">
        <f>+'Outstanding Debt'!EO11</f>
        <v>4828357.7583333002</v>
      </c>
      <c r="K26" s="2" t="e">
        <f t="shared" si="1"/>
        <v>#REF!</v>
      </c>
      <c r="L26" s="2" t="e">
        <f t="shared" si="2"/>
        <v>#REF!</v>
      </c>
      <c r="M26" s="2"/>
      <c r="N26" s="2" t="e">
        <f t="shared" si="3"/>
        <v>#REF!</v>
      </c>
      <c r="P26" s="49">
        <f t="shared" si="4"/>
        <v>0.89126804076869248</v>
      </c>
      <c r="Q26" s="49" t="e">
        <f t="shared" si="5"/>
        <v>#REF!</v>
      </c>
      <c r="R26" s="49" t="e">
        <f t="shared" si="6"/>
        <v>#REF!</v>
      </c>
      <c r="S26" s="49" t="e">
        <f t="shared" si="7"/>
        <v>#REF!</v>
      </c>
      <c r="U26" s="49"/>
    </row>
    <row r="27" spans="2:21" x14ac:dyDescent="0.2">
      <c r="B27" s="3">
        <v>2026</v>
      </c>
      <c r="C27" s="37">
        <f t="shared" si="8"/>
        <v>782096499.89280832</v>
      </c>
      <c r="D27" s="38">
        <v>0</v>
      </c>
      <c r="E27" s="38"/>
      <c r="F27" s="37">
        <f>+'Outstanding Debt'!EJ12</f>
        <v>6668823.9800000004</v>
      </c>
      <c r="G27" s="2" t="e">
        <f>+'Total New Issues'!L32</f>
        <v>#REF!</v>
      </c>
      <c r="H27" s="2" t="e">
        <f t="shared" si="0"/>
        <v>#REF!</v>
      </c>
      <c r="I27" s="2"/>
      <c r="J27" s="2">
        <f>+'Outstanding Debt'!EO12</f>
        <v>4824039.66</v>
      </c>
      <c r="K27" s="2" t="e">
        <f t="shared" si="1"/>
        <v>#REF!</v>
      </c>
      <c r="L27" s="2" t="e">
        <f t="shared" si="2"/>
        <v>#REF!</v>
      </c>
      <c r="M27" s="2"/>
      <c r="N27" s="2" t="e">
        <f t="shared" si="3"/>
        <v>#REF!</v>
      </c>
      <c r="P27" s="49">
        <f t="shared" si="4"/>
        <v>0.86129855322291804</v>
      </c>
      <c r="Q27" s="49" t="e">
        <f t="shared" si="5"/>
        <v>#REF!</v>
      </c>
      <c r="R27" s="49" t="e">
        <f t="shared" si="6"/>
        <v>#REF!</v>
      </c>
      <c r="S27" s="49" t="e">
        <f t="shared" si="7"/>
        <v>#REF!</v>
      </c>
      <c r="U27" s="49"/>
    </row>
    <row r="28" spans="2:21" x14ac:dyDescent="0.2">
      <c r="B28" s="3">
        <v>2027</v>
      </c>
      <c r="C28" s="37">
        <f t="shared" si="8"/>
        <v>782096499.89280832</v>
      </c>
      <c r="D28" s="38">
        <v>0</v>
      </c>
      <c r="E28" s="38"/>
      <c r="F28" s="37">
        <f>+'Outstanding Debt'!EJ13</f>
        <v>6668531.5800000001</v>
      </c>
      <c r="G28" s="2" t="e">
        <f>+'Total New Issues'!L33</f>
        <v>#REF!</v>
      </c>
      <c r="H28" s="2" t="e">
        <f t="shared" si="0"/>
        <v>#REF!</v>
      </c>
      <c r="I28" s="2"/>
      <c r="J28" s="2">
        <f>+'Outstanding Debt'!EO13</f>
        <v>4826017.9849999994</v>
      </c>
      <c r="K28" s="2" t="e">
        <f t="shared" si="1"/>
        <v>#REF!</v>
      </c>
      <c r="L28" s="2" t="e">
        <f t="shared" si="2"/>
        <v>#REF!</v>
      </c>
      <c r="M28" s="2"/>
      <c r="N28" s="2" t="e">
        <f t="shared" si="3"/>
        <v>#REF!</v>
      </c>
      <c r="P28" s="49">
        <f t="shared" si="4"/>
        <v>0.86126078888879887</v>
      </c>
      <c r="Q28" s="49" t="e">
        <f t="shared" si="5"/>
        <v>#REF!</v>
      </c>
      <c r="R28" s="49" t="e">
        <f t="shared" si="6"/>
        <v>#REF!</v>
      </c>
      <c r="S28" s="49" t="e">
        <f t="shared" si="7"/>
        <v>#REF!</v>
      </c>
      <c r="U28" s="49"/>
    </row>
    <row r="29" spans="2:21" x14ac:dyDescent="0.2">
      <c r="B29" s="3">
        <v>2028</v>
      </c>
      <c r="C29" s="37">
        <f t="shared" si="8"/>
        <v>782096499.89280832</v>
      </c>
      <c r="D29" s="38">
        <v>0</v>
      </c>
      <c r="E29" s="38"/>
      <c r="F29" s="37">
        <f>+'Outstanding Debt'!EJ14</f>
        <v>5845694.6799999997</v>
      </c>
      <c r="G29" s="2" t="e">
        <f>+'Total New Issues'!L34</f>
        <v>#REF!</v>
      </c>
      <c r="H29" s="2" t="e">
        <f t="shared" si="0"/>
        <v>#REF!</v>
      </c>
      <c r="I29" s="2"/>
      <c r="J29" s="2">
        <f>+'Outstanding Debt'!EO14</f>
        <v>4245428.49</v>
      </c>
      <c r="K29" s="2" t="e">
        <f t="shared" si="1"/>
        <v>#REF!</v>
      </c>
      <c r="L29" s="2" t="e">
        <f t="shared" si="2"/>
        <v>#REF!</v>
      </c>
      <c r="M29" s="2"/>
      <c r="N29" s="2" t="e">
        <f t="shared" si="3"/>
        <v>#REF!</v>
      </c>
      <c r="P29" s="49">
        <f t="shared" si="4"/>
        <v>0.75498894341291467</v>
      </c>
      <c r="Q29" s="49" t="e">
        <f t="shared" si="5"/>
        <v>#REF!</v>
      </c>
      <c r="R29" s="49" t="e">
        <f t="shared" si="6"/>
        <v>#REF!</v>
      </c>
      <c r="S29" s="49" t="e">
        <f t="shared" si="7"/>
        <v>#REF!</v>
      </c>
      <c r="U29" s="49"/>
    </row>
    <row r="30" spans="2:21" x14ac:dyDescent="0.2">
      <c r="B30" s="3">
        <v>2029</v>
      </c>
      <c r="C30" s="37">
        <f t="shared" si="8"/>
        <v>782096499.89280832</v>
      </c>
      <c r="D30" s="38">
        <v>0</v>
      </c>
      <c r="E30" s="38"/>
      <c r="F30" s="37">
        <f>+'Outstanding Debt'!EJ15</f>
        <v>5875407.0800000001</v>
      </c>
      <c r="G30" s="2" t="e">
        <f>+'Total New Issues'!L35</f>
        <v>#REF!</v>
      </c>
      <c r="H30" s="2" t="e">
        <f t="shared" si="0"/>
        <v>#REF!</v>
      </c>
      <c r="I30" s="2"/>
      <c r="J30" s="2">
        <f>+'Outstanding Debt'!EO15</f>
        <v>4262025.4249999998</v>
      </c>
      <c r="K30" s="2" t="e">
        <f t="shared" si="1"/>
        <v>#REF!</v>
      </c>
      <c r="L30" s="2" t="e">
        <f t="shared" si="2"/>
        <v>#REF!</v>
      </c>
      <c r="M30" s="2"/>
      <c r="N30" s="2" t="e">
        <f t="shared" si="3"/>
        <v>#REF!</v>
      </c>
      <c r="P30" s="49">
        <f t="shared" si="4"/>
        <v>0.75882638869705021</v>
      </c>
      <c r="Q30" s="49" t="e">
        <f t="shared" si="5"/>
        <v>#REF!</v>
      </c>
      <c r="R30" s="49" t="e">
        <f t="shared" si="6"/>
        <v>#REF!</v>
      </c>
      <c r="S30" s="49" t="e">
        <f t="shared" si="7"/>
        <v>#REF!</v>
      </c>
      <c r="U30" s="49"/>
    </row>
    <row r="31" spans="2:21" x14ac:dyDescent="0.2">
      <c r="B31" s="3">
        <v>2030</v>
      </c>
      <c r="C31" s="37">
        <f t="shared" si="8"/>
        <v>782096499.89280832</v>
      </c>
      <c r="D31" s="38">
        <v>0</v>
      </c>
      <c r="E31" s="38"/>
      <c r="F31" s="37">
        <f>+'Outstanding Debt'!EJ16</f>
        <v>5862557.6799999997</v>
      </c>
      <c r="G31" s="2" t="e">
        <f>+'Total New Issues'!L36</f>
        <v>#REF!</v>
      </c>
      <c r="H31" s="2" t="e">
        <f t="shared" si="0"/>
        <v>#REF!</v>
      </c>
      <c r="I31" s="2"/>
      <c r="J31" s="2">
        <f>+'Outstanding Debt'!EO16</f>
        <v>4252324.32</v>
      </c>
      <c r="K31" s="2" t="e">
        <f t="shared" si="1"/>
        <v>#REF!</v>
      </c>
      <c r="L31" s="2" t="e">
        <f t="shared" si="2"/>
        <v>#REF!</v>
      </c>
      <c r="M31" s="2"/>
      <c r="N31" s="2" t="e">
        <f t="shared" si="3"/>
        <v>#REF!</v>
      </c>
      <c r="P31" s="49">
        <f t="shared" si="4"/>
        <v>0.75716685027423769</v>
      </c>
      <c r="Q31" s="49" t="e">
        <f t="shared" si="5"/>
        <v>#REF!</v>
      </c>
      <c r="R31" s="49" t="e">
        <f t="shared" si="6"/>
        <v>#REF!</v>
      </c>
      <c r="S31" s="49" t="e">
        <f t="shared" si="7"/>
        <v>#REF!</v>
      </c>
      <c r="U31" s="49"/>
    </row>
    <row r="32" spans="2:21" x14ac:dyDescent="0.2">
      <c r="B32" s="3">
        <v>2031</v>
      </c>
      <c r="C32" s="37">
        <f t="shared" si="8"/>
        <v>782096499.89280832</v>
      </c>
      <c r="D32" s="38">
        <v>0</v>
      </c>
      <c r="E32" s="38"/>
      <c r="F32" s="37">
        <f>+'Outstanding Debt'!EJ17</f>
        <v>5539645.2800000003</v>
      </c>
      <c r="G32" s="2" t="e">
        <f>+'Total New Issues'!L37</f>
        <v>#REF!</v>
      </c>
      <c r="H32" s="2" t="e">
        <f t="shared" si="0"/>
        <v>#REF!</v>
      </c>
      <c r="I32" s="2"/>
      <c r="J32" s="2">
        <f>+'Outstanding Debt'!EO17</f>
        <v>4120032.7250000001</v>
      </c>
      <c r="K32" s="2" t="e">
        <f t="shared" si="1"/>
        <v>#REF!</v>
      </c>
      <c r="L32" s="2" t="e">
        <f t="shared" si="2"/>
        <v>#REF!</v>
      </c>
      <c r="M32" s="2"/>
      <c r="N32" s="2" t="e">
        <f t="shared" si="3"/>
        <v>#REF!</v>
      </c>
      <c r="P32" s="49">
        <f t="shared" si="4"/>
        <v>0.71546174847940225</v>
      </c>
      <c r="Q32" s="49" t="e">
        <f t="shared" si="5"/>
        <v>#REF!</v>
      </c>
      <c r="R32" s="49" t="e">
        <f t="shared" si="6"/>
        <v>#REF!</v>
      </c>
      <c r="S32" s="49" t="e">
        <f t="shared" si="7"/>
        <v>#REF!</v>
      </c>
      <c r="U32" s="49"/>
    </row>
    <row r="33" spans="2:21" x14ac:dyDescent="0.2">
      <c r="B33" s="3">
        <v>2032</v>
      </c>
      <c r="C33" s="37">
        <f t="shared" si="8"/>
        <v>782096499.89280832</v>
      </c>
      <c r="D33" s="38">
        <v>0</v>
      </c>
      <c r="E33" s="38"/>
      <c r="F33" s="37">
        <f>+'Outstanding Debt'!EJ18</f>
        <v>5564102.0800000001</v>
      </c>
      <c r="G33" s="2" t="e">
        <f>+'Total New Issues'!L38</f>
        <v>#REF!</v>
      </c>
      <c r="H33" s="2" t="e">
        <f t="shared" si="0"/>
        <v>#REF!</v>
      </c>
      <c r="I33" s="2"/>
      <c r="J33" s="2">
        <f>+'Outstanding Debt'!EO18</f>
        <v>4134822.84</v>
      </c>
      <c r="K33" s="2" t="e">
        <f t="shared" si="1"/>
        <v>#REF!</v>
      </c>
      <c r="L33" s="2" t="e">
        <f t="shared" si="2"/>
        <v>#REF!</v>
      </c>
      <c r="M33" s="2"/>
      <c r="N33" s="2" t="e">
        <f t="shared" si="3"/>
        <v>#REF!</v>
      </c>
      <c r="P33" s="49">
        <f t="shared" si="4"/>
        <v>0.71862041731211335</v>
      </c>
      <c r="Q33" s="49" t="e">
        <f t="shared" si="5"/>
        <v>#REF!</v>
      </c>
      <c r="R33" s="49" t="e">
        <f t="shared" si="6"/>
        <v>#REF!</v>
      </c>
      <c r="S33" s="49" t="e">
        <f t="shared" si="7"/>
        <v>#REF!</v>
      </c>
      <c r="U33" s="49"/>
    </row>
    <row r="34" spans="2:21" x14ac:dyDescent="0.2">
      <c r="B34" s="3">
        <v>2033</v>
      </c>
      <c r="C34" s="37">
        <f t="shared" si="8"/>
        <v>782096499.89280832</v>
      </c>
      <c r="D34" s="38">
        <v>0</v>
      </c>
      <c r="E34" s="38"/>
      <c r="F34" s="37">
        <f>+'Outstanding Debt'!EJ19</f>
        <v>5550908.8799999999</v>
      </c>
      <c r="G34" s="2" t="e">
        <f>+'Total New Issues'!L39</f>
        <v>#REF!</v>
      </c>
      <c r="H34" s="2" t="e">
        <f t="shared" si="0"/>
        <v>#REF!</v>
      </c>
      <c r="I34" s="2"/>
      <c r="J34" s="2">
        <f>+'Outstanding Debt'!EO19</f>
        <v>4131596.4649999999</v>
      </c>
      <c r="K34" s="2" t="e">
        <f t="shared" si="1"/>
        <v>#REF!</v>
      </c>
      <c r="L34" s="2" t="e">
        <f t="shared" si="2"/>
        <v>#REF!</v>
      </c>
      <c r="M34" s="2"/>
      <c r="N34" s="2" t="e">
        <f t="shared" si="3"/>
        <v>#REF!</v>
      </c>
      <c r="P34" s="49">
        <f t="shared" si="4"/>
        <v>0.71691647609152342</v>
      </c>
      <c r="Q34" s="49" t="e">
        <f t="shared" si="5"/>
        <v>#REF!</v>
      </c>
      <c r="R34" s="49" t="e">
        <f t="shared" si="6"/>
        <v>#REF!</v>
      </c>
      <c r="S34" s="49" t="e">
        <f t="shared" si="7"/>
        <v>#REF!</v>
      </c>
      <c r="U34" s="49"/>
    </row>
    <row r="35" spans="2:21" x14ac:dyDescent="0.2">
      <c r="B35" s="3">
        <v>2034</v>
      </c>
      <c r="C35" s="37">
        <f t="shared" si="8"/>
        <v>782096499.89280832</v>
      </c>
      <c r="D35" s="38">
        <v>0</v>
      </c>
      <c r="E35" s="38"/>
      <c r="F35" s="37">
        <f>+'Outstanding Debt'!EJ20</f>
        <v>5540617.0800000001</v>
      </c>
      <c r="G35" s="2" t="e">
        <f>+'Total New Issues'!L40</f>
        <v>#REF!</v>
      </c>
      <c r="H35" s="2" t="e">
        <f t="shared" si="0"/>
        <v>#REF!</v>
      </c>
      <c r="I35" s="2"/>
      <c r="J35" s="2">
        <f>+'Outstanding Debt'!EO20</f>
        <v>4122437.9950000001</v>
      </c>
      <c r="K35" s="2" t="e">
        <f t="shared" si="1"/>
        <v>#REF!</v>
      </c>
      <c r="L35" s="2" t="e">
        <f t="shared" si="2"/>
        <v>#REF!</v>
      </c>
      <c r="M35" s="2"/>
      <c r="N35" s="2" t="e">
        <f t="shared" si="3"/>
        <v>#REF!</v>
      </c>
      <c r="P35" s="49">
        <f t="shared" si="4"/>
        <v>0.71558725935456291</v>
      </c>
      <c r="Q35" s="49" t="e">
        <f t="shared" si="5"/>
        <v>#REF!</v>
      </c>
      <c r="R35" s="49" t="e">
        <f t="shared" si="6"/>
        <v>#REF!</v>
      </c>
      <c r="S35" s="49" t="e">
        <f t="shared" si="7"/>
        <v>#REF!</v>
      </c>
      <c r="U35" s="49"/>
    </row>
    <row r="36" spans="2:21" x14ac:dyDescent="0.2">
      <c r="B36" s="3">
        <v>2035</v>
      </c>
      <c r="C36" s="37">
        <f t="shared" si="8"/>
        <v>782096499.89280832</v>
      </c>
      <c r="D36" s="38">
        <v>0</v>
      </c>
      <c r="E36" s="38"/>
      <c r="F36" s="37">
        <f>+'Outstanding Debt'!EJ21</f>
        <v>5326532.66</v>
      </c>
      <c r="G36" s="2" t="e">
        <f>+'Total New Issues'!L41</f>
        <v>#REF!</v>
      </c>
      <c r="H36" s="2" t="e">
        <f t="shared" si="0"/>
        <v>#REF!</v>
      </c>
      <c r="I36" s="2"/>
      <c r="J36" s="2">
        <f>+'Outstanding Debt'!EO21</f>
        <v>4071199.4350000001</v>
      </c>
      <c r="K36" s="2" t="e">
        <f t="shared" si="1"/>
        <v>#REF!</v>
      </c>
      <c r="L36" s="2" t="e">
        <f t="shared" si="2"/>
        <v>#REF!</v>
      </c>
      <c r="M36" s="2"/>
      <c r="N36" s="2" t="e">
        <f t="shared" si="3"/>
        <v>#REF!</v>
      </c>
      <c r="P36" s="49">
        <f t="shared" si="4"/>
        <v>0.68793761651400209</v>
      </c>
      <c r="Q36" s="49" t="e">
        <f t="shared" si="5"/>
        <v>#REF!</v>
      </c>
      <c r="R36" s="49" t="e">
        <f t="shared" si="6"/>
        <v>#REF!</v>
      </c>
      <c r="S36" s="49" t="e">
        <f t="shared" si="7"/>
        <v>#REF!</v>
      </c>
      <c r="U36" s="49"/>
    </row>
    <row r="37" spans="2:21" x14ac:dyDescent="0.2">
      <c r="B37" s="3">
        <v>2036</v>
      </c>
      <c r="C37" s="37">
        <f t="shared" si="8"/>
        <v>782096499.89280832</v>
      </c>
      <c r="D37" s="38">
        <v>0</v>
      </c>
      <c r="E37" s="38"/>
      <c r="F37" s="37">
        <f>+'Outstanding Debt'!EJ22</f>
        <v>4845343.26</v>
      </c>
      <c r="G37" s="2" t="e">
        <f>+'Total New Issues'!L42</f>
        <v>#REF!</v>
      </c>
      <c r="H37" s="2" t="e">
        <f t="shared" si="0"/>
        <v>#REF!</v>
      </c>
      <c r="I37" s="2"/>
      <c r="J37" s="2">
        <f>+'Outstanding Debt'!EO22</f>
        <v>4063522.3849999998</v>
      </c>
      <c r="K37" s="2" t="e">
        <f t="shared" si="1"/>
        <v>#REF!</v>
      </c>
      <c r="L37" s="2" t="e">
        <f t="shared" si="2"/>
        <v>#REF!</v>
      </c>
      <c r="M37" s="2"/>
      <c r="N37" s="2" t="e">
        <f t="shared" si="3"/>
        <v>#REF!</v>
      </c>
      <c r="P37" s="49">
        <f t="shared" si="4"/>
        <v>0.62579056700585112</v>
      </c>
      <c r="Q37" s="49" t="e">
        <f t="shared" si="5"/>
        <v>#REF!</v>
      </c>
      <c r="R37" s="49" t="e">
        <f t="shared" si="6"/>
        <v>#REF!</v>
      </c>
      <c r="S37" s="49" t="e">
        <f t="shared" si="7"/>
        <v>#REF!</v>
      </c>
      <c r="U37" s="49"/>
    </row>
    <row r="38" spans="2:21" x14ac:dyDescent="0.2">
      <c r="B38" s="3">
        <v>2037</v>
      </c>
      <c r="C38" s="37">
        <f t="shared" si="8"/>
        <v>782096499.89280832</v>
      </c>
      <c r="D38" s="38">
        <v>0</v>
      </c>
      <c r="E38" s="38"/>
      <c r="F38" s="37">
        <f>+'Outstanding Debt'!EJ23</f>
        <v>4467950.16</v>
      </c>
      <c r="G38" s="2" t="e">
        <f>+'Total New Issues'!L43</f>
        <v>#REF!</v>
      </c>
      <c r="H38" s="2" t="e">
        <f t="shared" si="0"/>
        <v>#REF!</v>
      </c>
      <c r="I38" s="2"/>
      <c r="J38" s="2">
        <f>+'Outstanding Debt'!EO23</f>
        <v>3943525.15</v>
      </c>
      <c r="K38" s="2" t="e">
        <f t="shared" si="1"/>
        <v>#REF!</v>
      </c>
      <c r="L38" s="2" t="e">
        <f t="shared" si="2"/>
        <v>#REF!</v>
      </c>
      <c r="M38" s="2"/>
      <c r="N38" s="2" t="e">
        <f t="shared" si="3"/>
        <v>#REF!</v>
      </c>
      <c r="P38" s="49">
        <f t="shared" si="4"/>
        <v>0.57704911993795116</v>
      </c>
      <c r="Q38" s="49" t="e">
        <f t="shared" si="5"/>
        <v>#REF!</v>
      </c>
      <c r="R38" s="49" t="e">
        <f t="shared" si="6"/>
        <v>#REF!</v>
      </c>
      <c r="S38" s="49" t="e">
        <f t="shared" si="7"/>
        <v>#REF!</v>
      </c>
      <c r="U38" s="49"/>
    </row>
    <row r="39" spans="2:21" x14ac:dyDescent="0.2">
      <c r="B39" s="3">
        <v>2038</v>
      </c>
      <c r="C39" s="37">
        <f t="shared" si="8"/>
        <v>782096499.89280832</v>
      </c>
      <c r="D39" s="38">
        <v>0</v>
      </c>
      <c r="E39" s="38"/>
      <c r="F39" s="37">
        <f>+'Outstanding Debt'!EJ24</f>
        <v>4465958.5600000005</v>
      </c>
      <c r="G39" s="2" t="e">
        <f>+'Total New Issues'!L44</f>
        <v>#REF!</v>
      </c>
      <c r="H39" s="2" t="e">
        <f t="shared" si="0"/>
        <v>#REF!</v>
      </c>
      <c r="I39" s="2"/>
      <c r="J39" s="2">
        <f>+'Outstanding Debt'!EO24</f>
        <v>3938533.55</v>
      </c>
      <c r="K39" s="2" t="e">
        <f t="shared" si="1"/>
        <v>#REF!</v>
      </c>
      <c r="L39" s="2" t="e">
        <f t="shared" si="2"/>
        <v>#REF!</v>
      </c>
      <c r="M39" s="2"/>
      <c r="N39" s="2" t="e">
        <f t="shared" si="3"/>
        <v>#REF!</v>
      </c>
      <c r="P39" s="49">
        <f t="shared" si="4"/>
        <v>0.57679189884413573</v>
      </c>
      <c r="Q39" s="49" t="e">
        <f t="shared" si="5"/>
        <v>#REF!</v>
      </c>
      <c r="R39" s="49" t="e">
        <f t="shared" si="6"/>
        <v>#REF!</v>
      </c>
      <c r="S39" s="49" t="e">
        <f t="shared" si="7"/>
        <v>#REF!</v>
      </c>
      <c r="U39" s="49"/>
    </row>
    <row r="40" spans="2:21" x14ac:dyDescent="0.2">
      <c r="B40" s="3">
        <v>2039</v>
      </c>
      <c r="C40" s="37">
        <f t="shared" si="8"/>
        <v>782096499.89280832</v>
      </c>
      <c r="D40" s="38">
        <v>0</v>
      </c>
      <c r="E40" s="38"/>
      <c r="F40" s="37">
        <f>+'Outstanding Debt'!EJ25</f>
        <v>4475863.16</v>
      </c>
      <c r="G40" s="2" t="e">
        <f>+'Total New Issues'!L45</f>
        <v>#REF!</v>
      </c>
      <c r="H40" s="2" t="e">
        <f t="shared" si="0"/>
        <v>#REF!</v>
      </c>
      <c r="I40" s="2"/>
      <c r="J40" s="2">
        <f>+'Outstanding Debt'!EO25</f>
        <v>3946063.15</v>
      </c>
      <c r="K40" s="2" t="e">
        <f t="shared" si="1"/>
        <v>#REF!</v>
      </c>
      <c r="L40" s="2" t="e">
        <f t="shared" si="2"/>
        <v>#REF!</v>
      </c>
      <c r="M40" s="2"/>
      <c r="N40" s="2" t="e">
        <f t="shared" si="3"/>
        <v>#REF!</v>
      </c>
      <c r="P40" s="49">
        <f t="shared" si="4"/>
        <v>0.57807110754357593</v>
      </c>
      <c r="Q40" s="49" t="e">
        <f t="shared" si="5"/>
        <v>#REF!</v>
      </c>
      <c r="R40" s="49" t="e">
        <f t="shared" si="6"/>
        <v>#REF!</v>
      </c>
      <c r="S40" s="49" t="e">
        <f t="shared" si="7"/>
        <v>#REF!</v>
      </c>
      <c r="U40" s="49"/>
    </row>
    <row r="41" spans="2:21" x14ac:dyDescent="0.2">
      <c r="B41" s="3">
        <v>2040</v>
      </c>
      <c r="C41" s="37">
        <f t="shared" si="8"/>
        <v>782096499.89280832</v>
      </c>
      <c r="D41" s="38">
        <v>0</v>
      </c>
      <c r="E41" s="38"/>
      <c r="F41" s="37">
        <f>+'Outstanding Debt'!EJ26</f>
        <v>4469196.3600000003</v>
      </c>
      <c r="G41" s="2" t="e">
        <f>+'Total New Issues'!L46</f>
        <v>#REF!</v>
      </c>
      <c r="H41" s="2" t="e">
        <f t="shared" si="0"/>
        <v>#REF!</v>
      </c>
      <c r="I41" s="2"/>
      <c r="J41" s="2">
        <f>+'Outstanding Debt'!EO26</f>
        <v>3940521.35</v>
      </c>
      <c r="K41" s="2" t="e">
        <f t="shared" si="1"/>
        <v>#REF!</v>
      </c>
      <c r="L41" s="2" t="e">
        <f t="shared" si="2"/>
        <v>#REF!</v>
      </c>
      <c r="M41" s="2"/>
      <c r="N41" s="2" t="e">
        <f t="shared" si="3"/>
        <v>#REF!</v>
      </c>
      <c r="P41" s="49">
        <f t="shared" si="4"/>
        <v>0.57721007039342065</v>
      </c>
      <c r="Q41" s="49" t="e">
        <f t="shared" si="5"/>
        <v>#REF!</v>
      </c>
      <c r="R41" s="49" t="e">
        <f t="shared" si="6"/>
        <v>#REF!</v>
      </c>
      <c r="S41" s="49" t="e">
        <f t="shared" si="7"/>
        <v>#REF!</v>
      </c>
      <c r="U41" s="49"/>
    </row>
    <row r="42" spans="2:21" x14ac:dyDescent="0.2">
      <c r="B42" s="3">
        <v>2041</v>
      </c>
      <c r="C42" s="37">
        <f t="shared" si="8"/>
        <v>782096499.89280832</v>
      </c>
      <c r="D42" s="38">
        <v>0</v>
      </c>
      <c r="E42" s="38"/>
      <c r="F42" s="37">
        <f>+'Outstanding Debt'!EJ27</f>
        <v>4465605.76</v>
      </c>
      <c r="G42" s="2" t="e">
        <f>+'Total New Issues'!L47</f>
        <v>#REF!</v>
      </c>
      <c r="H42" s="2" t="e">
        <f t="shared" si="0"/>
        <v>#REF!</v>
      </c>
      <c r="I42" s="2"/>
      <c r="J42" s="2">
        <f>+'Outstanding Debt'!EO27</f>
        <v>3938380.75</v>
      </c>
      <c r="K42" s="2" t="e">
        <f t="shared" si="1"/>
        <v>#REF!</v>
      </c>
      <c r="L42" s="2" t="e">
        <f t="shared" si="2"/>
        <v>#REF!</v>
      </c>
      <c r="M42" s="2"/>
      <c r="N42" s="2" t="e">
        <f t="shared" si="3"/>
        <v>#REF!</v>
      </c>
      <c r="P42" s="49">
        <f t="shared" si="4"/>
        <v>0.57674633366945283</v>
      </c>
      <c r="Q42" s="49" t="e">
        <f t="shared" si="5"/>
        <v>#REF!</v>
      </c>
      <c r="R42" s="49" t="e">
        <f t="shared" si="6"/>
        <v>#REF!</v>
      </c>
      <c r="S42" s="49" t="e">
        <f t="shared" si="7"/>
        <v>#REF!</v>
      </c>
      <c r="U42" s="49"/>
    </row>
    <row r="43" spans="2:21" x14ac:dyDescent="0.2">
      <c r="B43" s="3">
        <v>2042</v>
      </c>
      <c r="C43" s="37">
        <f t="shared" si="8"/>
        <v>782096499.89280832</v>
      </c>
      <c r="D43" s="38">
        <v>0</v>
      </c>
      <c r="E43" s="38"/>
      <c r="F43" s="37">
        <f>+'Outstanding Debt'!EJ28</f>
        <v>4469641.46</v>
      </c>
      <c r="G43" s="2" t="e">
        <f>+'Total New Issues'!L48</f>
        <v>#REF!</v>
      </c>
      <c r="H43" s="2" t="e">
        <f t="shared" si="0"/>
        <v>#REF!</v>
      </c>
      <c r="I43" s="2"/>
      <c r="J43" s="2">
        <f>+'Outstanding Debt'!EO28</f>
        <v>3939491.45</v>
      </c>
      <c r="K43" s="2" t="e">
        <f t="shared" si="1"/>
        <v>#REF!</v>
      </c>
      <c r="L43" s="2" t="e">
        <f t="shared" si="2"/>
        <v>#REF!</v>
      </c>
      <c r="M43" s="2"/>
      <c r="N43" s="2" t="e">
        <f t="shared" si="3"/>
        <v>#REF!</v>
      </c>
      <c r="P43" s="49">
        <f t="shared" si="4"/>
        <v>0.57726755638903082</v>
      </c>
      <c r="Q43" s="49" t="e">
        <f t="shared" si="5"/>
        <v>#REF!</v>
      </c>
      <c r="R43" s="49" t="e">
        <f t="shared" si="6"/>
        <v>#REF!</v>
      </c>
      <c r="S43" s="49" t="e">
        <f t="shared" si="7"/>
        <v>#REF!</v>
      </c>
      <c r="U43" s="49"/>
    </row>
    <row r="44" spans="2:21" x14ac:dyDescent="0.2">
      <c r="B44" s="3">
        <v>2043</v>
      </c>
      <c r="C44" s="37">
        <f t="shared" si="8"/>
        <v>782096499.89280832</v>
      </c>
      <c r="D44" s="38">
        <v>0</v>
      </c>
      <c r="E44" s="38"/>
      <c r="F44" s="37">
        <v>0</v>
      </c>
      <c r="G44" s="2" t="e">
        <f>+'Total New Issues'!L49</f>
        <v>#REF!</v>
      </c>
      <c r="H44" s="2" t="e">
        <f t="shared" si="0"/>
        <v>#REF!</v>
      </c>
      <c r="I44" s="2"/>
      <c r="J44" s="2">
        <f>+'Outstanding Debt'!EO29</f>
        <v>3938678.05</v>
      </c>
      <c r="K44" s="2" t="e">
        <f t="shared" si="1"/>
        <v>#REF!</v>
      </c>
      <c r="L44" s="2" t="e">
        <f t="shared" si="2"/>
        <v>#REF!</v>
      </c>
      <c r="M44" s="2"/>
      <c r="N44" s="2" t="e">
        <f t="shared" si="3"/>
        <v>#REF!</v>
      </c>
      <c r="P44" s="49">
        <f t="shared" si="4"/>
        <v>0</v>
      </c>
      <c r="Q44" s="49" t="e">
        <f t="shared" si="5"/>
        <v>#REF!</v>
      </c>
      <c r="R44" s="49" t="e">
        <f t="shared" si="6"/>
        <v>#REF!</v>
      </c>
      <c r="S44" s="49" t="e">
        <f t="shared" si="7"/>
        <v>#REF!</v>
      </c>
      <c r="U44" s="49"/>
    </row>
    <row r="45" spans="2:21" ht="13.5" thickBot="1" x14ac:dyDescent="0.25">
      <c r="B45" s="19" t="s">
        <v>8</v>
      </c>
      <c r="C45" s="19"/>
      <c r="D45" s="19"/>
      <c r="E45" s="19"/>
      <c r="F45" s="46" t="e">
        <f>SUM(F16:F44)</f>
        <v>#REF!</v>
      </c>
      <c r="G45" s="46" t="e">
        <f>SUM(G16:G44)</f>
        <v>#REF!</v>
      </c>
      <c r="H45" s="46" t="e">
        <f>SUM(H16:H44)</f>
        <v>#REF!</v>
      </c>
      <c r="I45" s="45"/>
      <c r="J45" s="46" t="e">
        <f>SUM(J16:J44)</f>
        <v>#REF!</v>
      </c>
      <c r="K45" s="46" t="e">
        <f>SUM(K16:K44)</f>
        <v>#REF!</v>
      </c>
      <c r="L45" s="46" t="e">
        <f>SUM(L16:L44)</f>
        <v>#REF!</v>
      </c>
      <c r="M45" s="46">
        <f>SUM(M16:M44)</f>
        <v>0</v>
      </c>
      <c r="N45" s="46" t="e">
        <f>SUM(N16:N44)</f>
        <v>#REF!</v>
      </c>
      <c r="O45" s="9"/>
      <c r="P45" s="9"/>
      <c r="Q45" s="9"/>
      <c r="R45" s="9"/>
      <c r="S45" s="9"/>
    </row>
    <row r="46" spans="2:21" ht="13.5" thickTop="1" x14ac:dyDescent="0.2"/>
    <row r="47" spans="2:21" x14ac:dyDescent="0.2">
      <c r="B47" s="7" t="s">
        <v>23</v>
      </c>
      <c r="K47" s="62"/>
    </row>
    <row r="48" spans="2:21" x14ac:dyDescent="0.2">
      <c r="B48" s="7" t="s">
        <v>81</v>
      </c>
    </row>
    <row r="49" spans="2:2" x14ac:dyDescent="0.2">
      <c r="B49" s="7" t="s">
        <v>36</v>
      </c>
    </row>
    <row r="50" spans="2:2" x14ac:dyDescent="0.2">
      <c r="B50" s="7" t="s">
        <v>138</v>
      </c>
    </row>
    <row r="51" spans="2:2" x14ac:dyDescent="0.2">
      <c r="B51" s="7" t="s">
        <v>31</v>
      </c>
    </row>
  </sheetData>
  <mergeCells count="5">
    <mergeCell ref="B3:S3"/>
    <mergeCell ref="B4:S4"/>
    <mergeCell ref="B5:S5"/>
    <mergeCell ref="P13:S13"/>
    <mergeCell ref="J12:L12"/>
  </mergeCells>
  <printOptions horizontalCentered="1"/>
  <pageMargins left="0.7" right="0.7" top="0.75" bottom="0.75" header="0.3" footer="0.3"/>
  <pageSetup scale="67" orientation="landscape" r:id="rId1"/>
  <headerFooter>
    <oddFooter>&amp;L&amp;8&amp;D&amp;Z&amp;F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F0"/>
    <pageSetUpPr fitToPage="1"/>
  </sheetPr>
  <dimension ref="B3:O46"/>
  <sheetViews>
    <sheetView zoomScaleNormal="100" workbookViewId="0">
      <selection activeCell="M48" sqref="M48"/>
    </sheetView>
  </sheetViews>
  <sheetFormatPr defaultColWidth="8.85546875" defaultRowHeight="12.75" x14ac:dyDescent="0.2"/>
  <cols>
    <col min="1" max="3" width="8.85546875" style="1"/>
    <col min="4" max="4" width="13.5703125" style="1" customWidth="1"/>
    <col min="5" max="5" width="14.5703125" style="1" customWidth="1"/>
    <col min="6" max="6" width="13.5703125" style="1" customWidth="1"/>
    <col min="7" max="7" width="2" style="1" customWidth="1"/>
    <col min="8" max="10" width="14.42578125" style="1" customWidth="1"/>
    <col min="11" max="11" width="0.85546875" style="1" customWidth="1"/>
    <col min="12" max="12" width="13.140625" style="1" customWidth="1"/>
    <col min="13" max="13" width="13.5703125" style="1" customWidth="1"/>
    <col min="14" max="14" width="13.42578125" style="1" customWidth="1"/>
    <col min="15" max="16384" width="8.85546875" style="1"/>
  </cols>
  <sheetData>
    <row r="3" spans="2:14" ht="15.75" x14ac:dyDescent="0.25">
      <c r="B3" s="182" t="s">
        <v>16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</row>
    <row r="4" spans="2:14" ht="14.25" x14ac:dyDescent="0.2">
      <c r="B4" s="193" t="s">
        <v>131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2:14" x14ac:dyDescent="0.2">
      <c r="B5" s="185" t="s">
        <v>95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</row>
    <row r="6" spans="2:14" x14ac:dyDescent="0.2">
      <c r="D6" s="31"/>
      <c r="E6" s="31"/>
      <c r="F6" s="31"/>
      <c r="G6" s="31"/>
    </row>
    <row r="7" spans="2:14" x14ac:dyDescent="0.2">
      <c r="D7" s="34"/>
      <c r="E7" s="34"/>
      <c r="F7" s="34"/>
      <c r="G7" s="34"/>
    </row>
    <row r="8" spans="2:14" x14ac:dyDescent="0.2">
      <c r="D8" s="34"/>
      <c r="E8" s="34"/>
      <c r="F8" s="34"/>
      <c r="G8" s="34"/>
    </row>
    <row r="9" spans="2:14" x14ac:dyDescent="0.2">
      <c r="H9" s="40"/>
      <c r="I9" s="40"/>
      <c r="J9" s="40"/>
    </row>
    <row r="10" spans="2:14" x14ac:dyDescent="0.2">
      <c r="B10" s="40"/>
      <c r="C10" s="40"/>
      <c r="G10" s="41"/>
      <c r="K10" s="40"/>
    </row>
    <row r="11" spans="2:14" x14ac:dyDescent="0.2">
      <c r="D11" s="183" t="s">
        <v>86</v>
      </c>
      <c r="E11" s="183"/>
      <c r="F11" s="183"/>
      <c r="G11" s="41"/>
      <c r="H11" s="183" t="s">
        <v>87</v>
      </c>
      <c r="I11" s="183"/>
      <c r="J11" s="183"/>
      <c r="K11" s="41"/>
      <c r="L11" s="183" t="s">
        <v>88</v>
      </c>
      <c r="M11" s="183"/>
      <c r="N11" s="183"/>
    </row>
    <row r="12" spans="2:14" x14ac:dyDescent="0.2">
      <c r="B12" s="41" t="s">
        <v>0</v>
      </c>
      <c r="C12" s="41" t="s">
        <v>84</v>
      </c>
      <c r="D12" s="41"/>
      <c r="E12" s="41" t="s">
        <v>132</v>
      </c>
      <c r="F12" s="41"/>
      <c r="G12" s="41"/>
      <c r="H12" s="41"/>
      <c r="I12" s="41" t="s">
        <v>134</v>
      </c>
      <c r="J12" s="41"/>
      <c r="K12" s="41"/>
      <c r="L12" s="41"/>
      <c r="M12" s="41" t="s">
        <v>134</v>
      </c>
      <c r="N12" s="41"/>
    </row>
    <row r="13" spans="2:14" ht="15.75" x14ac:dyDescent="0.2">
      <c r="B13" s="42">
        <v>41912</v>
      </c>
      <c r="C13" s="42" t="s">
        <v>85</v>
      </c>
      <c r="D13" s="42" t="s">
        <v>1</v>
      </c>
      <c r="E13" s="42" t="s">
        <v>133</v>
      </c>
      <c r="F13" s="42" t="s">
        <v>8</v>
      </c>
      <c r="G13" s="42"/>
      <c r="H13" s="43" t="s">
        <v>90</v>
      </c>
      <c r="I13" s="43" t="s">
        <v>135</v>
      </c>
      <c r="J13" s="43" t="s">
        <v>8</v>
      </c>
      <c r="K13" s="43"/>
      <c r="L13" s="43" t="s">
        <v>1</v>
      </c>
      <c r="M13" s="43" t="s">
        <v>136</v>
      </c>
      <c r="N13" s="43" t="s">
        <v>8</v>
      </c>
    </row>
    <row r="14" spans="2:14" x14ac:dyDescent="0.2">
      <c r="B14" s="3">
        <v>2017</v>
      </c>
      <c r="C14" s="3">
        <v>2016</v>
      </c>
      <c r="D14" s="37" t="e">
        <f>+'CIP Tax Analysis'!I16</f>
        <v>#REF!</v>
      </c>
      <c r="E14" s="37" t="e">
        <f>+'CIP Tax Analysis'!M16</f>
        <v>#REF!</v>
      </c>
      <c r="F14" s="37" t="e">
        <f t="shared" ref="F14:F40" si="0">SUM(D14:E14)</f>
        <v>#REF!</v>
      </c>
      <c r="G14" s="37"/>
      <c r="H14" s="2" t="e">
        <f>+'CIP Tax Analysis'!H16</f>
        <v>#REF!</v>
      </c>
      <c r="I14" s="2" t="e">
        <f>+'CIP Tax Analysis'!L16</f>
        <v>#REF!</v>
      </c>
      <c r="J14" s="2" t="e">
        <f t="shared" ref="J14:J39" si="1">SUM(H14:I14)</f>
        <v>#REF!</v>
      </c>
      <c r="L14" s="2" t="e">
        <f t="shared" ref="L14:L40" si="2">+D14+H14</f>
        <v>#REF!</v>
      </c>
      <c r="M14" s="2" t="e">
        <f t="shared" ref="M14:M40" si="3">+I14+E14</f>
        <v>#REF!</v>
      </c>
      <c r="N14" s="2" t="e">
        <f t="shared" ref="N14:N40" si="4">SUM(L14:M14)</f>
        <v>#REF!</v>
      </c>
    </row>
    <row r="15" spans="2:14" x14ac:dyDescent="0.2">
      <c r="B15" s="3">
        <v>2018</v>
      </c>
      <c r="C15" s="3">
        <v>2017</v>
      </c>
      <c r="D15" s="37" t="e">
        <f>+'CIP Tax Analysis'!I17</f>
        <v>#REF!</v>
      </c>
      <c r="E15" s="37" t="e">
        <f>+'CIP Tax Analysis'!M17</f>
        <v>#REF!</v>
      </c>
      <c r="F15" s="37" t="e">
        <f t="shared" si="0"/>
        <v>#REF!</v>
      </c>
      <c r="G15" s="37"/>
      <c r="H15" s="2" t="e">
        <f>+'CIP Tax Analysis'!H17</f>
        <v>#REF!</v>
      </c>
      <c r="I15" s="2" t="e">
        <f>+'CIP Tax Analysis'!L17</f>
        <v>#REF!</v>
      </c>
      <c r="J15" s="2" t="e">
        <f t="shared" si="1"/>
        <v>#REF!</v>
      </c>
      <c r="L15" s="2" t="e">
        <f t="shared" si="2"/>
        <v>#REF!</v>
      </c>
      <c r="M15" s="2" t="e">
        <f t="shared" si="3"/>
        <v>#REF!</v>
      </c>
      <c r="N15" s="2" t="e">
        <f t="shared" si="4"/>
        <v>#REF!</v>
      </c>
    </row>
    <row r="16" spans="2:14" x14ac:dyDescent="0.2">
      <c r="B16" s="3">
        <v>2019</v>
      </c>
      <c r="C16" s="3">
        <v>2018</v>
      </c>
      <c r="D16" s="37" t="e">
        <f>+'CIP Tax Analysis'!I18</f>
        <v>#REF!</v>
      </c>
      <c r="E16" s="37" t="e">
        <f>+'CIP Tax Analysis'!M18</f>
        <v>#REF!</v>
      </c>
      <c r="F16" s="37" t="e">
        <f t="shared" si="0"/>
        <v>#REF!</v>
      </c>
      <c r="G16" s="37"/>
      <c r="H16" s="2" t="e">
        <f>+'CIP Tax Analysis'!H18</f>
        <v>#REF!</v>
      </c>
      <c r="I16" s="2" t="e">
        <f>+'CIP Tax Analysis'!L18</f>
        <v>#REF!</v>
      </c>
      <c r="J16" s="2" t="e">
        <f t="shared" si="1"/>
        <v>#REF!</v>
      </c>
      <c r="L16" s="2" t="e">
        <f t="shared" si="2"/>
        <v>#REF!</v>
      </c>
      <c r="M16" s="2" t="e">
        <f t="shared" si="3"/>
        <v>#REF!</v>
      </c>
      <c r="N16" s="2" t="e">
        <f t="shared" si="4"/>
        <v>#REF!</v>
      </c>
    </row>
    <row r="17" spans="2:15" x14ac:dyDescent="0.2">
      <c r="B17" s="3">
        <v>2020</v>
      </c>
      <c r="C17" s="3">
        <v>2019</v>
      </c>
      <c r="D17" s="37" t="e">
        <f>+'CIP Tax Analysis'!I19</f>
        <v>#REF!</v>
      </c>
      <c r="E17" s="37" t="e">
        <f>+'CIP Tax Analysis'!M19</f>
        <v>#REF!</v>
      </c>
      <c r="F17" s="37" t="e">
        <f t="shared" si="0"/>
        <v>#REF!</v>
      </c>
      <c r="G17" s="37"/>
      <c r="H17" s="2" t="e">
        <f>+'CIP Tax Analysis'!H19</f>
        <v>#REF!</v>
      </c>
      <c r="I17" s="2" t="e">
        <f>+'CIP Tax Analysis'!L19</f>
        <v>#REF!</v>
      </c>
      <c r="J17" s="2" t="e">
        <f t="shared" si="1"/>
        <v>#REF!</v>
      </c>
      <c r="L17" s="2" t="e">
        <f t="shared" si="2"/>
        <v>#REF!</v>
      </c>
      <c r="M17" s="2" t="e">
        <f t="shared" si="3"/>
        <v>#REF!</v>
      </c>
      <c r="N17" s="2" t="e">
        <f t="shared" si="4"/>
        <v>#REF!</v>
      </c>
    </row>
    <row r="18" spans="2:15" x14ac:dyDescent="0.2">
      <c r="B18" s="3">
        <v>2021</v>
      </c>
      <c r="C18" s="3">
        <v>2020</v>
      </c>
      <c r="D18" s="37" t="e">
        <f>+'CIP Tax Analysis'!I20</f>
        <v>#REF!</v>
      </c>
      <c r="E18" s="37" t="e">
        <f>+'CIP Tax Analysis'!M20</f>
        <v>#REF!</v>
      </c>
      <c r="F18" s="37" t="e">
        <f t="shared" si="0"/>
        <v>#REF!</v>
      </c>
      <c r="G18" s="37"/>
      <c r="H18" s="2" t="e">
        <f>+'CIP Tax Analysis'!H20</f>
        <v>#REF!</v>
      </c>
      <c r="I18" s="2" t="e">
        <f>+'CIP Tax Analysis'!L20</f>
        <v>#REF!</v>
      </c>
      <c r="J18" s="2" t="e">
        <f t="shared" si="1"/>
        <v>#REF!</v>
      </c>
      <c r="L18" s="2" t="e">
        <f t="shared" si="2"/>
        <v>#REF!</v>
      </c>
      <c r="M18" s="2" t="e">
        <f t="shared" si="3"/>
        <v>#REF!</v>
      </c>
      <c r="N18" s="2" t="e">
        <f t="shared" si="4"/>
        <v>#REF!</v>
      </c>
    </row>
    <row r="19" spans="2:15" x14ac:dyDescent="0.2">
      <c r="B19" s="3">
        <v>2022</v>
      </c>
      <c r="C19" s="3">
        <v>2021</v>
      </c>
      <c r="D19" s="37" t="e">
        <f>+'CIP Tax Analysis'!I21</f>
        <v>#REF!</v>
      </c>
      <c r="E19" s="37" t="e">
        <f>+'CIP Tax Analysis'!M21</f>
        <v>#REF!</v>
      </c>
      <c r="F19" s="37" t="e">
        <f t="shared" si="0"/>
        <v>#REF!</v>
      </c>
      <c r="G19" s="37"/>
      <c r="H19" s="2" t="e">
        <f>+'CIP Tax Analysis'!H21</f>
        <v>#REF!</v>
      </c>
      <c r="I19" s="2" t="e">
        <f>+'CIP Tax Analysis'!L21</f>
        <v>#REF!</v>
      </c>
      <c r="J19" s="2" t="e">
        <f t="shared" si="1"/>
        <v>#REF!</v>
      </c>
      <c r="L19" s="2" t="e">
        <f t="shared" si="2"/>
        <v>#REF!</v>
      </c>
      <c r="M19" s="2" t="e">
        <f t="shared" si="3"/>
        <v>#REF!</v>
      </c>
      <c r="N19" s="2" t="e">
        <f t="shared" si="4"/>
        <v>#REF!</v>
      </c>
    </row>
    <row r="20" spans="2:15" x14ac:dyDescent="0.2">
      <c r="B20" s="3">
        <v>2023</v>
      </c>
      <c r="C20" s="3">
        <v>2022</v>
      </c>
      <c r="D20" s="37" t="e">
        <f>+'CIP Tax Analysis'!I22</f>
        <v>#REF!</v>
      </c>
      <c r="E20" s="37" t="e">
        <f>+'CIP Tax Analysis'!M22</f>
        <v>#REF!</v>
      </c>
      <c r="F20" s="37" t="e">
        <f t="shared" si="0"/>
        <v>#REF!</v>
      </c>
      <c r="G20" s="37"/>
      <c r="H20" s="2" t="e">
        <f>+'CIP Tax Analysis'!H22</f>
        <v>#REF!</v>
      </c>
      <c r="I20" s="2" t="e">
        <f>+'CIP Tax Analysis'!L22</f>
        <v>#REF!</v>
      </c>
      <c r="J20" s="2" t="e">
        <f t="shared" si="1"/>
        <v>#REF!</v>
      </c>
      <c r="L20" s="2" t="e">
        <f t="shared" si="2"/>
        <v>#REF!</v>
      </c>
      <c r="M20" s="2" t="e">
        <f t="shared" si="3"/>
        <v>#REF!</v>
      </c>
      <c r="N20" s="2" t="e">
        <f t="shared" si="4"/>
        <v>#REF!</v>
      </c>
    </row>
    <row r="21" spans="2:15" x14ac:dyDescent="0.2">
      <c r="B21" s="3">
        <v>2024</v>
      </c>
      <c r="C21" s="3">
        <v>2023</v>
      </c>
      <c r="D21" s="37" t="e">
        <f>+'CIP Tax Analysis'!I23</f>
        <v>#REF!</v>
      </c>
      <c r="E21" s="37" t="e">
        <f>+'CIP Tax Analysis'!M23</f>
        <v>#REF!</v>
      </c>
      <c r="F21" s="37" t="e">
        <f t="shared" si="0"/>
        <v>#REF!</v>
      </c>
      <c r="G21" s="37"/>
      <c r="H21" s="2" t="e">
        <f>+'CIP Tax Analysis'!H23</f>
        <v>#REF!</v>
      </c>
      <c r="I21" s="2" t="e">
        <f>+'CIP Tax Analysis'!L23</f>
        <v>#REF!</v>
      </c>
      <c r="J21" s="2" t="e">
        <f t="shared" si="1"/>
        <v>#REF!</v>
      </c>
      <c r="L21" s="2" t="e">
        <f t="shared" si="2"/>
        <v>#REF!</v>
      </c>
      <c r="M21" s="2" t="e">
        <f t="shared" si="3"/>
        <v>#REF!</v>
      </c>
      <c r="N21" s="2" t="e">
        <f t="shared" si="4"/>
        <v>#REF!</v>
      </c>
    </row>
    <row r="22" spans="2:15" x14ac:dyDescent="0.2">
      <c r="B22" s="3">
        <v>2025</v>
      </c>
      <c r="C22" s="3">
        <v>2024</v>
      </c>
      <c r="D22" s="37">
        <f>+'CIP Tax Analysis'!I24</f>
        <v>2072512.6316667004</v>
      </c>
      <c r="E22" s="37" t="e">
        <f>+'CIP Tax Analysis'!M24</f>
        <v>#REF!</v>
      </c>
      <c r="F22" s="37" t="e">
        <f t="shared" si="0"/>
        <v>#REF!</v>
      </c>
      <c r="G22" s="37"/>
      <c r="H22" s="2">
        <f>+'CIP Tax Analysis'!H24</f>
        <v>4828357.7583333002</v>
      </c>
      <c r="I22" s="2" t="e">
        <f>+'CIP Tax Analysis'!L24</f>
        <v>#REF!</v>
      </c>
      <c r="J22" s="2" t="e">
        <f t="shared" si="1"/>
        <v>#REF!</v>
      </c>
      <c r="L22" s="2">
        <f t="shared" si="2"/>
        <v>6900870.3900000006</v>
      </c>
      <c r="M22" s="2" t="e">
        <f t="shared" si="3"/>
        <v>#REF!</v>
      </c>
      <c r="N22" s="2" t="e">
        <f t="shared" si="4"/>
        <v>#REF!</v>
      </c>
    </row>
    <row r="23" spans="2:15" x14ac:dyDescent="0.2">
      <c r="B23" s="3">
        <v>2026</v>
      </c>
      <c r="C23" s="3">
        <v>2025</v>
      </c>
      <c r="D23" s="37">
        <f>+'CIP Tax Analysis'!I25</f>
        <v>1844784.3200000003</v>
      </c>
      <c r="E23" s="37" t="e">
        <f>+'CIP Tax Analysis'!M25</f>
        <v>#REF!</v>
      </c>
      <c r="F23" s="37" t="e">
        <f t="shared" si="0"/>
        <v>#REF!</v>
      </c>
      <c r="G23" s="37"/>
      <c r="H23" s="2">
        <f>+'CIP Tax Analysis'!H25</f>
        <v>4824039.66</v>
      </c>
      <c r="I23" s="2" t="e">
        <f>+'CIP Tax Analysis'!L25</f>
        <v>#REF!</v>
      </c>
      <c r="J23" s="2" t="e">
        <f t="shared" si="1"/>
        <v>#REF!</v>
      </c>
      <c r="L23" s="2">
        <f t="shared" si="2"/>
        <v>6668823.9800000004</v>
      </c>
      <c r="M23" s="2" t="e">
        <f t="shared" si="3"/>
        <v>#REF!</v>
      </c>
      <c r="N23" s="2" t="e">
        <f t="shared" si="4"/>
        <v>#REF!</v>
      </c>
    </row>
    <row r="24" spans="2:15" x14ac:dyDescent="0.2">
      <c r="B24" s="3">
        <v>2027</v>
      </c>
      <c r="C24" s="3">
        <v>2026</v>
      </c>
      <c r="D24" s="37">
        <f>+'CIP Tax Analysis'!I26</f>
        <v>1842513.5950000007</v>
      </c>
      <c r="E24" s="37" t="e">
        <f>+'CIP Tax Analysis'!M26</f>
        <v>#REF!</v>
      </c>
      <c r="F24" s="37" t="e">
        <f t="shared" si="0"/>
        <v>#REF!</v>
      </c>
      <c r="G24" s="37"/>
      <c r="H24" s="2">
        <f>+'CIP Tax Analysis'!H26</f>
        <v>4826017.9849999994</v>
      </c>
      <c r="I24" s="2" t="e">
        <f>+'CIP Tax Analysis'!L26</f>
        <v>#REF!</v>
      </c>
      <c r="J24" s="2" t="e">
        <f t="shared" si="1"/>
        <v>#REF!</v>
      </c>
      <c r="L24" s="2">
        <f t="shared" si="2"/>
        <v>6668531.5800000001</v>
      </c>
      <c r="M24" s="2" t="e">
        <f t="shared" si="3"/>
        <v>#REF!</v>
      </c>
      <c r="N24" s="2" t="e">
        <f t="shared" si="4"/>
        <v>#REF!</v>
      </c>
    </row>
    <row r="25" spans="2:15" x14ac:dyDescent="0.2">
      <c r="B25" s="3">
        <v>2028</v>
      </c>
      <c r="C25" s="3">
        <v>2027</v>
      </c>
      <c r="D25" s="37">
        <f>+'CIP Tax Analysis'!I27</f>
        <v>1600266.1899999995</v>
      </c>
      <c r="E25" s="37" t="e">
        <f>+'CIP Tax Analysis'!M27</f>
        <v>#REF!</v>
      </c>
      <c r="F25" s="37" t="e">
        <f t="shared" si="0"/>
        <v>#REF!</v>
      </c>
      <c r="G25" s="37"/>
      <c r="H25" s="2">
        <f>+'CIP Tax Analysis'!H27</f>
        <v>4245428.49</v>
      </c>
      <c r="I25" s="2" t="e">
        <f>+'CIP Tax Analysis'!L27</f>
        <v>#REF!</v>
      </c>
      <c r="J25" s="2" t="e">
        <f t="shared" si="1"/>
        <v>#REF!</v>
      </c>
      <c r="L25" s="2">
        <f t="shared" si="2"/>
        <v>5845694.6799999997</v>
      </c>
      <c r="M25" s="2" t="e">
        <f t="shared" si="3"/>
        <v>#REF!</v>
      </c>
      <c r="N25" s="2" t="e">
        <f t="shared" si="4"/>
        <v>#REF!</v>
      </c>
      <c r="O25" s="73"/>
    </row>
    <row r="26" spans="2:15" x14ac:dyDescent="0.2">
      <c r="B26" s="3">
        <v>2029</v>
      </c>
      <c r="C26" s="3">
        <v>2028</v>
      </c>
      <c r="D26" s="37">
        <f>+'CIP Tax Analysis'!I28</f>
        <v>1613381.6550000003</v>
      </c>
      <c r="E26" s="37" t="e">
        <f>+'CIP Tax Analysis'!M28</f>
        <v>#REF!</v>
      </c>
      <c r="F26" s="37" t="e">
        <f t="shared" si="0"/>
        <v>#REF!</v>
      </c>
      <c r="G26" s="37"/>
      <c r="H26" s="2">
        <f>+'CIP Tax Analysis'!H28</f>
        <v>4262025.4249999998</v>
      </c>
      <c r="I26" s="2" t="e">
        <f>+'CIP Tax Analysis'!L28</f>
        <v>#REF!</v>
      </c>
      <c r="J26" s="2" t="e">
        <f t="shared" si="1"/>
        <v>#REF!</v>
      </c>
      <c r="L26" s="2">
        <f t="shared" si="2"/>
        <v>5875407.0800000001</v>
      </c>
      <c r="M26" s="2" t="e">
        <f t="shared" si="3"/>
        <v>#REF!</v>
      </c>
      <c r="N26" s="2" t="e">
        <f t="shared" si="4"/>
        <v>#REF!</v>
      </c>
    </row>
    <row r="27" spans="2:15" x14ac:dyDescent="0.2">
      <c r="B27" s="3">
        <v>2030</v>
      </c>
      <c r="C27" s="3">
        <v>2029</v>
      </c>
      <c r="D27" s="37">
        <f>+'CIP Tax Analysis'!I29</f>
        <v>1610233.3599999994</v>
      </c>
      <c r="E27" s="37" t="e">
        <f>+'CIP Tax Analysis'!M29</f>
        <v>#REF!</v>
      </c>
      <c r="F27" s="37" t="e">
        <f t="shared" si="0"/>
        <v>#REF!</v>
      </c>
      <c r="G27" s="37"/>
      <c r="H27" s="2">
        <f>+'CIP Tax Analysis'!H29</f>
        <v>4252324.32</v>
      </c>
      <c r="I27" s="2" t="e">
        <f>+'CIP Tax Analysis'!L29</f>
        <v>#REF!</v>
      </c>
      <c r="J27" s="2" t="e">
        <f t="shared" si="1"/>
        <v>#REF!</v>
      </c>
      <c r="L27" s="2">
        <f t="shared" si="2"/>
        <v>5862557.6799999997</v>
      </c>
      <c r="M27" s="2" t="e">
        <f t="shared" si="3"/>
        <v>#REF!</v>
      </c>
      <c r="N27" s="2" t="e">
        <f t="shared" si="4"/>
        <v>#REF!</v>
      </c>
    </row>
    <row r="28" spans="2:15" x14ac:dyDescent="0.2">
      <c r="B28" s="3">
        <v>2031</v>
      </c>
      <c r="C28" s="3">
        <v>2030</v>
      </c>
      <c r="D28" s="37">
        <f>+'CIP Tax Analysis'!I30</f>
        <v>1419612.5550000002</v>
      </c>
      <c r="E28" s="37" t="e">
        <f>+'CIP Tax Analysis'!M30</f>
        <v>#REF!</v>
      </c>
      <c r="F28" s="37" t="e">
        <f t="shared" si="0"/>
        <v>#REF!</v>
      </c>
      <c r="G28" s="37"/>
      <c r="H28" s="2">
        <f>+'CIP Tax Analysis'!H30</f>
        <v>4120032.7250000001</v>
      </c>
      <c r="I28" s="2" t="e">
        <f>+'CIP Tax Analysis'!L30</f>
        <v>#REF!</v>
      </c>
      <c r="J28" s="2" t="e">
        <f t="shared" si="1"/>
        <v>#REF!</v>
      </c>
      <c r="L28" s="2">
        <f t="shared" si="2"/>
        <v>5539645.2800000003</v>
      </c>
      <c r="M28" s="2" t="e">
        <f t="shared" si="3"/>
        <v>#REF!</v>
      </c>
      <c r="N28" s="2" t="e">
        <f t="shared" si="4"/>
        <v>#REF!</v>
      </c>
    </row>
    <row r="29" spans="2:15" x14ac:dyDescent="0.2">
      <c r="B29" s="3">
        <v>2032</v>
      </c>
      <c r="C29" s="3">
        <v>2031</v>
      </c>
      <c r="D29" s="37">
        <f>+'CIP Tax Analysis'!I31</f>
        <v>1429279.2400000002</v>
      </c>
      <c r="E29" s="37" t="e">
        <f>+'CIP Tax Analysis'!M31</f>
        <v>#REF!</v>
      </c>
      <c r="F29" s="37" t="e">
        <f t="shared" si="0"/>
        <v>#REF!</v>
      </c>
      <c r="G29" s="37"/>
      <c r="H29" s="2">
        <f>+'CIP Tax Analysis'!H31</f>
        <v>4134822.84</v>
      </c>
      <c r="I29" s="2" t="e">
        <f>+'CIP Tax Analysis'!L31</f>
        <v>#REF!</v>
      </c>
      <c r="J29" s="2" t="e">
        <f t="shared" si="1"/>
        <v>#REF!</v>
      </c>
      <c r="L29" s="2">
        <f t="shared" si="2"/>
        <v>5564102.0800000001</v>
      </c>
      <c r="M29" s="2" t="e">
        <f t="shared" si="3"/>
        <v>#REF!</v>
      </c>
      <c r="N29" s="2" t="e">
        <f t="shared" si="4"/>
        <v>#REF!</v>
      </c>
    </row>
    <row r="30" spans="2:15" x14ac:dyDescent="0.2">
      <c r="B30" s="3">
        <v>2033</v>
      </c>
      <c r="C30" s="3">
        <v>2032</v>
      </c>
      <c r="D30" s="37">
        <f>+'CIP Tax Analysis'!I32</f>
        <v>1419312.415</v>
      </c>
      <c r="E30" s="37" t="e">
        <f>+'CIP Tax Analysis'!M32</f>
        <v>#REF!</v>
      </c>
      <c r="F30" s="37" t="e">
        <f t="shared" si="0"/>
        <v>#REF!</v>
      </c>
      <c r="G30" s="37"/>
      <c r="H30" s="2">
        <f>+'CIP Tax Analysis'!H32</f>
        <v>4131596.4649999999</v>
      </c>
      <c r="I30" s="2" t="e">
        <f>+'CIP Tax Analysis'!L32</f>
        <v>#REF!</v>
      </c>
      <c r="J30" s="2" t="e">
        <f t="shared" si="1"/>
        <v>#REF!</v>
      </c>
      <c r="L30" s="2">
        <f t="shared" si="2"/>
        <v>5550908.8799999999</v>
      </c>
      <c r="M30" s="2" t="e">
        <f t="shared" si="3"/>
        <v>#REF!</v>
      </c>
      <c r="N30" s="2" t="e">
        <f t="shared" si="4"/>
        <v>#REF!</v>
      </c>
    </row>
    <row r="31" spans="2:15" x14ac:dyDescent="0.2">
      <c r="B31" s="3">
        <v>2034</v>
      </c>
      <c r="C31" s="3">
        <v>2033</v>
      </c>
      <c r="D31" s="37">
        <f>+'CIP Tax Analysis'!I33</f>
        <v>1418179.085</v>
      </c>
      <c r="E31" s="37" t="e">
        <f>+'CIP Tax Analysis'!M33</f>
        <v>#REF!</v>
      </c>
      <c r="F31" s="37" t="e">
        <f t="shared" si="0"/>
        <v>#REF!</v>
      </c>
      <c r="G31" s="37"/>
      <c r="H31" s="2">
        <f>+'CIP Tax Analysis'!H33</f>
        <v>4122437.9950000001</v>
      </c>
      <c r="I31" s="2" t="e">
        <f>+'CIP Tax Analysis'!L33</f>
        <v>#REF!</v>
      </c>
      <c r="J31" s="2" t="e">
        <f t="shared" si="1"/>
        <v>#REF!</v>
      </c>
      <c r="L31" s="2">
        <f t="shared" si="2"/>
        <v>5540617.0800000001</v>
      </c>
      <c r="M31" s="2" t="e">
        <f t="shared" si="3"/>
        <v>#REF!</v>
      </c>
      <c r="N31" s="2" t="e">
        <f t="shared" si="4"/>
        <v>#REF!</v>
      </c>
    </row>
    <row r="32" spans="2:15" x14ac:dyDescent="0.2">
      <c r="B32" s="3">
        <v>2035</v>
      </c>
      <c r="C32" s="3">
        <v>2034</v>
      </c>
      <c r="D32" s="37">
        <f>+'CIP Tax Analysis'!I34</f>
        <v>1255333.2250000001</v>
      </c>
      <c r="E32" s="37" t="e">
        <f>+'CIP Tax Analysis'!M34</f>
        <v>#REF!</v>
      </c>
      <c r="F32" s="37" t="e">
        <f t="shared" si="0"/>
        <v>#REF!</v>
      </c>
      <c r="G32" s="37"/>
      <c r="H32" s="2">
        <f>+'CIP Tax Analysis'!H34</f>
        <v>4071199.4350000001</v>
      </c>
      <c r="I32" s="2" t="e">
        <f>+'CIP Tax Analysis'!L34</f>
        <v>#REF!</v>
      </c>
      <c r="J32" s="2" t="e">
        <f t="shared" si="1"/>
        <v>#REF!</v>
      </c>
      <c r="L32" s="2">
        <f t="shared" si="2"/>
        <v>5326532.66</v>
      </c>
      <c r="M32" s="2" t="e">
        <f t="shared" si="3"/>
        <v>#REF!</v>
      </c>
      <c r="N32" s="2" t="e">
        <f t="shared" si="4"/>
        <v>#REF!</v>
      </c>
    </row>
    <row r="33" spans="2:14" x14ac:dyDescent="0.2">
      <c r="B33" s="3">
        <v>2036</v>
      </c>
      <c r="C33" s="3">
        <v>2035</v>
      </c>
      <c r="D33" s="37">
        <f>+'CIP Tax Analysis'!I35</f>
        <v>781820.875</v>
      </c>
      <c r="E33" s="37" t="e">
        <f>+'CIP Tax Analysis'!M35</f>
        <v>#REF!</v>
      </c>
      <c r="F33" s="37" t="e">
        <f t="shared" si="0"/>
        <v>#REF!</v>
      </c>
      <c r="G33" s="37"/>
      <c r="H33" s="2">
        <f>+'CIP Tax Analysis'!H35</f>
        <v>4063522.3849999998</v>
      </c>
      <c r="I33" s="2" t="e">
        <f>+'CIP Tax Analysis'!L35</f>
        <v>#REF!</v>
      </c>
      <c r="J33" s="2" t="e">
        <f t="shared" si="1"/>
        <v>#REF!</v>
      </c>
      <c r="L33" s="2">
        <f t="shared" si="2"/>
        <v>4845343.26</v>
      </c>
      <c r="M33" s="2" t="e">
        <f t="shared" si="3"/>
        <v>#REF!</v>
      </c>
      <c r="N33" s="2" t="e">
        <f t="shared" si="4"/>
        <v>#REF!</v>
      </c>
    </row>
    <row r="34" spans="2:14" x14ac:dyDescent="0.2">
      <c r="B34" s="3">
        <v>2037</v>
      </c>
      <c r="C34" s="3">
        <v>2036</v>
      </c>
      <c r="D34" s="37">
        <f>+'CIP Tax Analysis'!I36</f>
        <v>524425.01000000024</v>
      </c>
      <c r="E34" s="37" t="e">
        <f>+'CIP Tax Analysis'!M36</f>
        <v>#REF!</v>
      </c>
      <c r="F34" s="37" t="e">
        <f t="shared" si="0"/>
        <v>#REF!</v>
      </c>
      <c r="G34" s="37"/>
      <c r="H34" s="2">
        <f>+'CIP Tax Analysis'!H36</f>
        <v>3943525.15</v>
      </c>
      <c r="I34" s="2" t="e">
        <f>+'CIP Tax Analysis'!L36</f>
        <v>#REF!</v>
      </c>
      <c r="J34" s="2" t="e">
        <f t="shared" si="1"/>
        <v>#REF!</v>
      </c>
      <c r="L34" s="2">
        <f t="shared" si="2"/>
        <v>4467950.16</v>
      </c>
      <c r="M34" s="2" t="e">
        <f t="shared" si="3"/>
        <v>#REF!</v>
      </c>
      <c r="N34" s="2" t="e">
        <f t="shared" si="4"/>
        <v>#REF!</v>
      </c>
    </row>
    <row r="35" spans="2:14" x14ac:dyDescent="0.2">
      <c r="B35" s="3">
        <v>2038</v>
      </c>
      <c r="C35" s="3">
        <v>2037</v>
      </c>
      <c r="D35" s="37">
        <f>+'CIP Tax Analysis'!I37</f>
        <v>527425.01000000071</v>
      </c>
      <c r="E35" s="37" t="e">
        <f>+'CIP Tax Analysis'!M37</f>
        <v>#REF!</v>
      </c>
      <c r="F35" s="37" t="e">
        <f t="shared" si="0"/>
        <v>#REF!</v>
      </c>
      <c r="G35" s="37"/>
      <c r="H35" s="2">
        <f>+'CIP Tax Analysis'!H37</f>
        <v>3938533.55</v>
      </c>
      <c r="I35" s="2" t="e">
        <f>+'CIP Tax Analysis'!L37</f>
        <v>#REF!</v>
      </c>
      <c r="J35" s="2" t="e">
        <f t="shared" si="1"/>
        <v>#REF!</v>
      </c>
      <c r="L35" s="2">
        <f t="shared" si="2"/>
        <v>4465958.5600000005</v>
      </c>
      <c r="M35" s="2" t="e">
        <f t="shared" si="3"/>
        <v>#REF!</v>
      </c>
      <c r="N35" s="2" t="e">
        <f t="shared" si="4"/>
        <v>#REF!</v>
      </c>
    </row>
    <row r="36" spans="2:14" x14ac:dyDescent="0.2">
      <c r="B36" s="3">
        <v>2039</v>
      </c>
      <c r="C36" s="3">
        <v>2038</v>
      </c>
      <c r="D36" s="37">
        <f>+'CIP Tax Analysis'!I38</f>
        <v>529800.01000000024</v>
      </c>
      <c r="E36" s="37" t="e">
        <f>+'CIP Tax Analysis'!M38</f>
        <v>#REF!</v>
      </c>
      <c r="F36" s="37" t="e">
        <f t="shared" si="0"/>
        <v>#REF!</v>
      </c>
      <c r="G36" s="37"/>
      <c r="H36" s="2">
        <f>+'CIP Tax Analysis'!H38</f>
        <v>3946063.15</v>
      </c>
      <c r="I36" s="2" t="e">
        <f>+'CIP Tax Analysis'!L38</f>
        <v>#REF!</v>
      </c>
      <c r="J36" s="2" t="e">
        <f t="shared" si="1"/>
        <v>#REF!</v>
      </c>
      <c r="L36" s="2">
        <f t="shared" si="2"/>
        <v>4475863.16</v>
      </c>
      <c r="M36" s="2" t="e">
        <f t="shared" si="3"/>
        <v>#REF!</v>
      </c>
      <c r="N36" s="2" t="e">
        <f t="shared" si="4"/>
        <v>#REF!</v>
      </c>
    </row>
    <row r="37" spans="2:14" x14ac:dyDescent="0.2">
      <c r="B37" s="3">
        <v>2040</v>
      </c>
      <c r="C37" s="3">
        <v>2039</v>
      </c>
      <c r="D37" s="37">
        <f>+'CIP Tax Analysis'!I39</f>
        <v>528675.01000000024</v>
      </c>
      <c r="E37" s="37" t="e">
        <f>+'CIP Tax Analysis'!M39</f>
        <v>#REF!</v>
      </c>
      <c r="F37" s="37" t="e">
        <f t="shared" si="0"/>
        <v>#REF!</v>
      </c>
      <c r="G37" s="37"/>
      <c r="H37" s="2">
        <f>+'CIP Tax Analysis'!H39</f>
        <v>3940521.35</v>
      </c>
      <c r="I37" s="2" t="e">
        <f>+'CIP Tax Analysis'!L39</f>
        <v>#REF!</v>
      </c>
      <c r="J37" s="2" t="e">
        <f t="shared" si="1"/>
        <v>#REF!</v>
      </c>
      <c r="L37" s="2">
        <f t="shared" si="2"/>
        <v>4469196.3600000003</v>
      </c>
      <c r="M37" s="2" t="e">
        <f t="shared" si="3"/>
        <v>#REF!</v>
      </c>
      <c r="N37" s="2" t="e">
        <f t="shared" si="4"/>
        <v>#REF!</v>
      </c>
    </row>
    <row r="38" spans="2:14" x14ac:dyDescent="0.2">
      <c r="B38" s="3">
        <v>2041</v>
      </c>
      <c r="C38" s="3">
        <v>2040</v>
      </c>
      <c r="D38" s="37">
        <f>+'CIP Tax Analysis'!I40</f>
        <v>527225.00999999978</v>
      </c>
      <c r="E38" s="37" t="e">
        <f>+'CIP Tax Analysis'!M40</f>
        <v>#REF!</v>
      </c>
      <c r="F38" s="37" t="e">
        <f t="shared" si="0"/>
        <v>#REF!</v>
      </c>
      <c r="G38" s="37"/>
      <c r="H38" s="2">
        <f>+'CIP Tax Analysis'!H40</f>
        <v>3938380.75</v>
      </c>
      <c r="I38" s="2" t="e">
        <f>+'CIP Tax Analysis'!L40</f>
        <v>#REF!</v>
      </c>
      <c r="J38" s="2" t="e">
        <f t="shared" si="1"/>
        <v>#REF!</v>
      </c>
      <c r="L38" s="2">
        <f t="shared" si="2"/>
        <v>4465605.76</v>
      </c>
      <c r="M38" s="2" t="e">
        <f t="shared" si="3"/>
        <v>#REF!</v>
      </c>
      <c r="N38" s="2" t="e">
        <f t="shared" si="4"/>
        <v>#REF!</v>
      </c>
    </row>
    <row r="39" spans="2:14" x14ac:dyDescent="0.2">
      <c r="B39" s="3">
        <v>2042</v>
      </c>
      <c r="C39" s="3">
        <v>2041</v>
      </c>
      <c r="D39" s="37">
        <f>+'CIP Tax Analysis'!I41</f>
        <v>530150.00999999978</v>
      </c>
      <c r="E39" s="37" t="e">
        <f>+'CIP Tax Analysis'!M41</f>
        <v>#REF!</v>
      </c>
      <c r="F39" s="37" t="e">
        <f t="shared" si="0"/>
        <v>#REF!</v>
      </c>
      <c r="G39" s="37"/>
      <c r="H39" s="2">
        <f>+'CIP Tax Analysis'!H41</f>
        <v>3939491.45</v>
      </c>
      <c r="I39" s="2" t="e">
        <f>+'CIP Tax Analysis'!L41</f>
        <v>#REF!</v>
      </c>
      <c r="J39" s="2" t="e">
        <f t="shared" si="1"/>
        <v>#REF!</v>
      </c>
      <c r="L39" s="2">
        <f t="shared" si="2"/>
        <v>4469641.46</v>
      </c>
      <c r="M39" s="2" t="e">
        <f t="shared" si="3"/>
        <v>#REF!</v>
      </c>
      <c r="N39" s="2" t="e">
        <f t="shared" si="4"/>
        <v>#REF!</v>
      </c>
    </row>
    <row r="40" spans="2:14" x14ac:dyDescent="0.2">
      <c r="B40" s="3">
        <v>2043</v>
      </c>
      <c r="C40" s="3">
        <v>2042</v>
      </c>
      <c r="D40" s="37">
        <f>+'CIP Tax Analysis'!I42</f>
        <v>0</v>
      </c>
      <c r="E40" s="37" t="e">
        <f>+'CIP Tax Analysis'!M42</f>
        <v>#REF!</v>
      </c>
      <c r="F40" s="37" t="e">
        <f t="shared" si="0"/>
        <v>#REF!</v>
      </c>
      <c r="G40" s="37"/>
      <c r="H40" s="2">
        <f>+'CIP Tax Analysis'!H42</f>
        <v>0</v>
      </c>
      <c r="I40" s="2">
        <f>+'CIP Tax Analysis'!L42</f>
        <v>0</v>
      </c>
      <c r="J40" s="2">
        <f>+H40-I40</f>
        <v>0</v>
      </c>
      <c r="L40" s="2">
        <f t="shared" si="2"/>
        <v>0</v>
      </c>
      <c r="M40" s="2" t="e">
        <f t="shared" si="3"/>
        <v>#REF!</v>
      </c>
      <c r="N40" s="2" t="e">
        <f t="shared" si="4"/>
        <v>#REF!</v>
      </c>
    </row>
    <row r="41" spans="2:14" ht="13.5" thickBot="1" x14ac:dyDescent="0.25">
      <c r="B41" s="19" t="s">
        <v>8</v>
      </c>
      <c r="C41" s="19"/>
      <c r="D41" s="46" t="e">
        <f>SUM(D14:D40)</f>
        <v>#REF!</v>
      </c>
      <c r="E41" s="46" t="e">
        <f>SUM(E14:E40)</f>
        <v>#REF!</v>
      </c>
      <c r="F41" s="46" t="e">
        <f>SUM(F14:F40)</f>
        <v>#REF!</v>
      </c>
      <c r="G41" s="46"/>
      <c r="H41" s="46" t="e">
        <f>SUM(H14:H40)</f>
        <v>#REF!</v>
      </c>
      <c r="I41" s="46" t="e">
        <f>SUM(I14:I40)</f>
        <v>#REF!</v>
      </c>
      <c r="J41" s="46" t="e">
        <f>SUM(J14:J40)</f>
        <v>#REF!</v>
      </c>
      <c r="K41" s="9"/>
      <c r="L41" s="46" t="e">
        <f>SUM(L14:L40)</f>
        <v>#REF!</v>
      </c>
      <c r="M41" s="46" t="e">
        <f>SUM(M14:M40)</f>
        <v>#REF!</v>
      </c>
      <c r="N41" s="46" t="e">
        <f>SUM(N14:N40)</f>
        <v>#REF!</v>
      </c>
    </row>
    <row r="42" spans="2:14" ht="13.5" thickTop="1" x14ac:dyDescent="0.2"/>
    <row r="43" spans="2:14" x14ac:dyDescent="0.2">
      <c r="B43" s="7" t="s">
        <v>89</v>
      </c>
      <c r="C43" s="7"/>
      <c r="J43" s="62"/>
      <c r="L43" s="62"/>
      <c r="M43" s="62"/>
    </row>
    <row r="44" spans="2:14" x14ac:dyDescent="0.2">
      <c r="B44" s="7" t="s">
        <v>130</v>
      </c>
      <c r="C44" s="7"/>
      <c r="J44" s="62"/>
    </row>
    <row r="45" spans="2:14" x14ac:dyDescent="0.2">
      <c r="B45" s="7" t="s">
        <v>31</v>
      </c>
      <c r="C45" s="7"/>
      <c r="J45" s="62"/>
    </row>
    <row r="46" spans="2:14" x14ac:dyDescent="0.2">
      <c r="C46" s="7"/>
    </row>
  </sheetData>
  <mergeCells count="6">
    <mergeCell ref="B3:N3"/>
    <mergeCell ref="B4:N4"/>
    <mergeCell ref="B5:N5"/>
    <mergeCell ref="D11:F11"/>
    <mergeCell ref="L11:N11"/>
    <mergeCell ref="H11:J11"/>
  </mergeCells>
  <printOptions horizontalCentered="1"/>
  <pageMargins left="0.7" right="0.7" top="0.75" bottom="0.75" header="0.3" footer="0.3"/>
  <pageSetup scale="79" orientation="landscape" r:id="rId1"/>
  <headerFooter>
    <oddFooter>&amp;L&amp;8&amp;D&amp;Z&amp;F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"/>
  <sheetViews>
    <sheetView workbookViewId="0">
      <selection activeCell="V20" sqref="V20"/>
    </sheetView>
  </sheetViews>
  <sheetFormatPr defaultRowHeight="15" x14ac:dyDescent="0.25"/>
  <sheetData/>
  <printOptions horizontalCentered="1"/>
  <pageMargins left="0.25" right="0.25" top="0.75" bottom="0.75" header="0.3" footer="0.3"/>
  <pageSetup scale="97" orientation="landscape" r:id="rId1"/>
  <headerFooter>
    <oddFooter>&amp;L&amp;8&amp;D&amp;Z&amp;F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B3:Y52"/>
  <sheetViews>
    <sheetView zoomScaleNormal="100" workbookViewId="0">
      <selection activeCell="T8" sqref="T8"/>
    </sheetView>
  </sheetViews>
  <sheetFormatPr defaultColWidth="8.85546875" defaultRowHeight="12.75" x14ac:dyDescent="0.2"/>
  <cols>
    <col min="1" max="1" width="2" style="1" customWidth="1"/>
    <col min="2" max="3" width="8.85546875" style="1"/>
    <col min="4" max="4" width="14.42578125" style="1" hidden="1" customWidth="1"/>
    <col min="5" max="23" width="14.42578125" style="1" customWidth="1"/>
    <col min="24" max="24" width="12.140625" style="1" customWidth="1"/>
    <col min="25" max="25" width="11.42578125" style="1" bestFit="1" customWidth="1"/>
    <col min="26" max="16384" width="8.85546875" style="1"/>
  </cols>
  <sheetData>
    <row r="3" spans="2:25" ht="15.75" x14ac:dyDescent="0.25">
      <c r="B3" s="182" t="s">
        <v>6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</row>
    <row r="4" spans="2:25" ht="15" thickBot="1" x14ac:dyDescent="0.25">
      <c r="B4" s="184" t="s">
        <v>174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</row>
    <row r="5" spans="2:25" ht="14.25" x14ac:dyDescent="0.2"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</row>
    <row r="6" spans="2:25" x14ac:dyDescent="0.2">
      <c r="B6" s="41"/>
      <c r="C6" s="41"/>
      <c r="D6" s="121" t="s">
        <v>198</v>
      </c>
      <c r="E6" s="121" t="s">
        <v>188</v>
      </c>
      <c r="F6" s="121" t="s">
        <v>189</v>
      </c>
      <c r="G6" s="121" t="s">
        <v>198</v>
      </c>
      <c r="H6" s="121" t="s">
        <v>219</v>
      </c>
      <c r="I6" s="121" t="s">
        <v>230</v>
      </c>
      <c r="J6" s="121" t="s">
        <v>244</v>
      </c>
      <c r="K6" s="121" t="s">
        <v>244</v>
      </c>
      <c r="L6" s="121" t="s">
        <v>244</v>
      </c>
      <c r="M6" s="121" t="s">
        <v>244</v>
      </c>
      <c r="N6" s="121" t="s">
        <v>244</v>
      </c>
      <c r="O6" s="121" t="s">
        <v>244</v>
      </c>
      <c r="P6" s="121" t="s">
        <v>244</v>
      </c>
      <c r="Q6" s="121" t="s">
        <v>244</v>
      </c>
      <c r="R6" s="121" t="s">
        <v>244</v>
      </c>
      <c r="S6" s="121" t="s">
        <v>244</v>
      </c>
      <c r="T6" s="121" t="s">
        <v>285</v>
      </c>
      <c r="U6" s="121"/>
      <c r="V6" s="121"/>
      <c r="W6" s="121"/>
    </row>
    <row r="7" spans="2:25" x14ac:dyDescent="0.2">
      <c r="D7" s="121"/>
      <c r="E7" s="121" t="s">
        <v>187</v>
      </c>
      <c r="F7" s="121" t="s">
        <v>190</v>
      </c>
      <c r="G7" s="121" t="s">
        <v>199</v>
      </c>
      <c r="H7" s="121" t="s">
        <v>199</v>
      </c>
      <c r="I7" s="121" t="s">
        <v>231</v>
      </c>
      <c r="J7" s="121" t="s">
        <v>245</v>
      </c>
      <c r="K7" s="121" t="s">
        <v>245</v>
      </c>
      <c r="L7" s="121" t="s">
        <v>245</v>
      </c>
      <c r="M7" s="121" t="s">
        <v>245</v>
      </c>
      <c r="N7" s="121" t="s">
        <v>245</v>
      </c>
      <c r="O7" s="121" t="s">
        <v>245</v>
      </c>
      <c r="P7" s="121" t="s">
        <v>245</v>
      </c>
      <c r="Q7" s="121" t="s">
        <v>245</v>
      </c>
      <c r="R7" s="121" t="s">
        <v>245</v>
      </c>
      <c r="S7" s="121" t="s">
        <v>245</v>
      </c>
      <c r="T7" s="121" t="s">
        <v>286</v>
      </c>
      <c r="U7" s="121"/>
      <c r="V7" s="121"/>
      <c r="W7" s="121"/>
    </row>
    <row r="8" spans="2:25" x14ac:dyDescent="0.2">
      <c r="D8" s="121"/>
      <c r="E8" s="121"/>
      <c r="F8" s="121"/>
      <c r="G8" s="121"/>
      <c r="H8" s="121" t="s">
        <v>218</v>
      </c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</row>
    <row r="9" spans="2:25" x14ac:dyDescent="0.2">
      <c r="B9" s="41" t="s">
        <v>0</v>
      </c>
      <c r="C9" s="41" t="s">
        <v>84</v>
      </c>
      <c r="D9" s="41" t="s">
        <v>152</v>
      </c>
      <c r="E9" s="41" t="s">
        <v>154</v>
      </c>
      <c r="F9" s="41" t="s">
        <v>155</v>
      </c>
      <c r="G9" s="41" t="s">
        <v>194</v>
      </c>
      <c r="H9" s="41" t="s">
        <v>215</v>
      </c>
      <c r="I9" s="41" t="s">
        <v>227</v>
      </c>
      <c r="J9" s="41" t="s">
        <v>240</v>
      </c>
      <c r="K9" s="41" t="s">
        <v>241</v>
      </c>
      <c r="L9" s="41" t="s">
        <v>255</v>
      </c>
      <c r="M9" s="41" t="s">
        <v>256</v>
      </c>
      <c r="N9" s="41" t="s">
        <v>266</v>
      </c>
      <c r="O9" s="41" t="s">
        <v>267</v>
      </c>
      <c r="P9" s="41" t="s">
        <v>278</v>
      </c>
      <c r="Q9" s="41" t="s">
        <v>279</v>
      </c>
      <c r="R9" s="41" t="s">
        <v>280</v>
      </c>
      <c r="S9" s="41" t="s">
        <v>281</v>
      </c>
      <c r="T9" s="41" t="s">
        <v>282</v>
      </c>
      <c r="U9" s="41"/>
      <c r="V9" s="41" t="s">
        <v>1</v>
      </c>
      <c r="W9" s="41" t="s">
        <v>64</v>
      </c>
    </row>
    <row r="10" spans="2:25" x14ac:dyDescent="0.2">
      <c r="B10" s="42">
        <v>41912</v>
      </c>
      <c r="C10" s="42" t="s">
        <v>85</v>
      </c>
      <c r="D10" s="42" t="s">
        <v>153</v>
      </c>
      <c r="E10" s="42" t="s">
        <v>151</v>
      </c>
      <c r="F10" s="42" t="s">
        <v>151</v>
      </c>
      <c r="G10" s="42" t="s">
        <v>195</v>
      </c>
      <c r="H10" s="42" t="s">
        <v>151</v>
      </c>
      <c r="I10" s="42" t="s">
        <v>153</v>
      </c>
      <c r="J10" s="42" t="s">
        <v>235</v>
      </c>
      <c r="K10" s="42" t="s">
        <v>236</v>
      </c>
      <c r="L10" s="42" t="s">
        <v>235</v>
      </c>
      <c r="M10" s="42" t="s">
        <v>236</v>
      </c>
      <c r="N10" s="42" t="s">
        <v>235</v>
      </c>
      <c r="O10" s="42" t="s">
        <v>236</v>
      </c>
      <c r="P10" s="42" t="s">
        <v>235</v>
      </c>
      <c r="Q10" s="42" t="s">
        <v>236</v>
      </c>
      <c r="R10" s="42" t="s">
        <v>236</v>
      </c>
      <c r="S10" s="42" t="s">
        <v>236</v>
      </c>
      <c r="T10" s="42" t="s">
        <v>151</v>
      </c>
      <c r="U10" s="42" t="s">
        <v>8</v>
      </c>
      <c r="V10" s="42" t="s">
        <v>5</v>
      </c>
      <c r="W10" s="42" t="s">
        <v>1</v>
      </c>
    </row>
    <row r="11" spans="2:25" hidden="1" x14ac:dyDescent="0.2">
      <c r="B11" s="3">
        <v>2021</v>
      </c>
      <c r="C11" s="3">
        <v>2020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44"/>
      <c r="X11" s="2"/>
      <c r="Y11" s="62"/>
    </row>
    <row r="12" spans="2:25" hidden="1" x14ac:dyDescent="0.2">
      <c r="B12" s="3">
        <v>2022</v>
      </c>
      <c r="C12" s="3">
        <v>2021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44"/>
      <c r="X12" s="2"/>
      <c r="Y12" s="62"/>
    </row>
    <row r="13" spans="2:25" hidden="1" x14ac:dyDescent="0.2">
      <c r="B13" s="3">
        <v>2023</v>
      </c>
      <c r="C13" s="3">
        <v>2022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>
        <f>+$U$48-SUM($U$11:U13)</f>
        <v>97666000</v>
      </c>
      <c r="W13" s="44">
        <f t="shared" ref="W13:W25" si="0">+V13/$U$48</f>
        <v>1</v>
      </c>
      <c r="X13" s="2"/>
      <c r="Y13" s="62"/>
    </row>
    <row r="14" spans="2:25" hidden="1" x14ac:dyDescent="0.2">
      <c r="B14" s="3">
        <v>2024</v>
      </c>
      <c r="C14" s="3">
        <v>2023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>
        <f>+$U$48-SUM($U$11:U14)</f>
        <v>97666000</v>
      </c>
      <c r="W14" s="44">
        <f t="shared" si="0"/>
        <v>1</v>
      </c>
      <c r="X14" s="2"/>
      <c r="Y14" s="62"/>
    </row>
    <row r="15" spans="2:25" x14ac:dyDescent="0.2">
      <c r="B15" s="3">
        <v>2025</v>
      </c>
      <c r="C15" s="3">
        <v>2024</v>
      </c>
      <c r="D15" s="37">
        <f>+'Outstanding Debt'!C11</f>
        <v>0</v>
      </c>
      <c r="E15" s="36">
        <f>+'Outstanding Debt'!L11</f>
        <v>155000</v>
      </c>
      <c r="F15" s="36">
        <f>+'Outstanding Debt'!U11</f>
        <v>265000</v>
      </c>
      <c r="G15" s="36">
        <f>+'Outstanding Debt'!AD11</f>
        <v>230000</v>
      </c>
      <c r="H15" s="36">
        <f>+'Outstanding Debt'!AM11</f>
        <v>535000</v>
      </c>
      <c r="I15" s="36">
        <f>+'Outstanding Debt'!AV11</f>
        <v>830000</v>
      </c>
      <c r="J15" s="36">
        <f>+'Outstanding Debt'!BE11</f>
        <v>143000</v>
      </c>
      <c r="K15" s="36">
        <f>+'Outstanding Debt'!BL11</f>
        <v>65000</v>
      </c>
      <c r="L15" s="36">
        <f>+'Outstanding Debt'!BS11</f>
        <v>379000</v>
      </c>
      <c r="M15" s="36">
        <f>+'Outstanding Debt'!BZ11</f>
        <v>170000</v>
      </c>
      <c r="N15" s="36">
        <f>+'Outstanding Debt'!CG11</f>
        <v>362000</v>
      </c>
      <c r="O15" s="36">
        <f>+'Outstanding Debt'!CN11</f>
        <v>165000</v>
      </c>
      <c r="P15" s="36">
        <f>+'Outstanding Debt'!CU11</f>
        <v>225000</v>
      </c>
      <c r="Q15" s="36">
        <f>+'Outstanding Debt'!DB11</f>
        <v>120000</v>
      </c>
      <c r="R15" s="36">
        <f>+'Outstanding Debt'!DI11</f>
        <v>105000</v>
      </c>
      <c r="S15" s="36">
        <f>+'Outstanding Debt'!DP11</f>
        <v>275000</v>
      </c>
      <c r="T15" s="36">
        <f>+'Outstanding Debt'!DW11</f>
        <v>210000</v>
      </c>
      <c r="U15" s="36">
        <f>SUM(D15:T15)</f>
        <v>4234000</v>
      </c>
      <c r="V15" s="36">
        <f>+$U$48-SUM($U$11:U15)</f>
        <v>93432000</v>
      </c>
      <c r="W15" s="44">
        <f t="shared" si="0"/>
        <v>0.95664816824688226</v>
      </c>
      <c r="X15" s="2"/>
      <c r="Y15" s="62"/>
    </row>
    <row r="16" spans="2:25" x14ac:dyDescent="0.2">
      <c r="B16" s="3">
        <v>2026</v>
      </c>
      <c r="C16" s="3">
        <v>2025</v>
      </c>
      <c r="D16" s="37">
        <f>+'Outstanding Debt'!C12</f>
        <v>0</v>
      </c>
      <c r="E16" s="37">
        <f>+'Outstanding Debt'!L12</f>
        <v>160000</v>
      </c>
      <c r="F16" s="37">
        <f>+'Outstanding Debt'!U12</f>
        <v>270000</v>
      </c>
      <c r="G16" s="37">
        <f>+'Outstanding Debt'!AD12</f>
        <v>0</v>
      </c>
      <c r="H16" s="37">
        <f>+'Outstanding Debt'!AM12</f>
        <v>555000</v>
      </c>
      <c r="I16" s="37">
        <f>+'Outstanding Debt'!AV12</f>
        <v>875000</v>
      </c>
      <c r="J16" s="37">
        <f>+'Outstanding Debt'!BE12</f>
        <v>145000</v>
      </c>
      <c r="K16" s="37">
        <f>+'Outstanding Debt'!BL12</f>
        <v>65000</v>
      </c>
      <c r="L16" s="37">
        <f>+'Outstanding Debt'!BS12</f>
        <v>382000</v>
      </c>
      <c r="M16" s="37">
        <f>+'Outstanding Debt'!BZ12</f>
        <v>170000</v>
      </c>
      <c r="N16" s="37">
        <f>+'Outstanding Debt'!CG12</f>
        <v>366000</v>
      </c>
      <c r="O16" s="37">
        <f>+'Outstanding Debt'!CN12</f>
        <v>165000</v>
      </c>
      <c r="P16" s="37">
        <f>+'Outstanding Debt'!CU12</f>
        <v>229000</v>
      </c>
      <c r="Q16" s="37">
        <f>+'Outstanding Debt'!DB12</f>
        <v>120000</v>
      </c>
      <c r="R16" s="37">
        <f>+'Outstanding Debt'!DI12</f>
        <v>105000</v>
      </c>
      <c r="S16" s="37">
        <f>+'Outstanding Debt'!DP12</f>
        <v>280000</v>
      </c>
      <c r="T16" s="37">
        <f>+'Outstanding Debt'!DW12</f>
        <v>320000</v>
      </c>
      <c r="U16" s="37">
        <f t="shared" ref="U16:U47" si="1">SUM(D16:T16)</f>
        <v>4207000</v>
      </c>
      <c r="V16" s="37">
        <f>+$U$48-SUM($U$11:U16)</f>
        <v>89225000</v>
      </c>
      <c r="W16" s="44">
        <f t="shared" si="0"/>
        <v>0.91357278889275695</v>
      </c>
      <c r="X16" s="2"/>
      <c r="Y16" s="62"/>
    </row>
    <row r="17" spans="2:25" x14ac:dyDescent="0.2">
      <c r="B17" s="3">
        <v>2027</v>
      </c>
      <c r="C17" s="3">
        <v>2026</v>
      </c>
      <c r="D17" s="37">
        <f>+'Outstanding Debt'!C13</f>
        <v>0</v>
      </c>
      <c r="E17" s="37">
        <f>+'Outstanding Debt'!L13</f>
        <v>165000</v>
      </c>
      <c r="F17" s="37">
        <f>+'Outstanding Debt'!U13</f>
        <v>280000</v>
      </c>
      <c r="G17" s="37">
        <f>+'Outstanding Debt'!AD13</f>
        <v>0</v>
      </c>
      <c r="H17" s="37">
        <f>+'Outstanding Debt'!AM13</f>
        <v>565000</v>
      </c>
      <c r="I17" s="37">
        <f>+'Outstanding Debt'!AV13</f>
        <v>920000</v>
      </c>
      <c r="J17" s="37">
        <f>+'Outstanding Debt'!BE13</f>
        <v>146000</v>
      </c>
      <c r="K17" s="37">
        <f>+'Outstanding Debt'!BL13</f>
        <v>65000</v>
      </c>
      <c r="L17" s="37">
        <f>+'Outstanding Debt'!BS13</f>
        <v>385000</v>
      </c>
      <c r="M17" s="37">
        <f>+'Outstanding Debt'!BZ13</f>
        <v>170000</v>
      </c>
      <c r="N17" s="37">
        <f>+'Outstanding Debt'!CG13</f>
        <v>370000</v>
      </c>
      <c r="O17" s="37">
        <f>+'Outstanding Debt'!CN13</f>
        <v>170000</v>
      </c>
      <c r="P17" s="37">
        <f>+'Outstanding Debt'!CU13</f>
        <v>233000</v>
      </c>
      <c r="Q17" s="37">
        <f>+'Outstanding Debt'!DB13</f>
        <v>120000</v>
      </c>
      <c r="R17" s="37">
        <f>+'Outstanding Debt'!DI13</f>
        <v>105000</v>
      </c>
      <c r="S17" s="37">
        <f>+'Outstanding Debt'!DP13</f>
        <v>285000</v>
      </c>
      <c r="T17" s="37">
        <f>+'Outstanding Debt'!DW13</f>
        <v>345000</v>
      </c>
      <c r="U17" s="37">
        <f t="shared" si="1"/>
        <v>4324000</v>
      </c>
      <c r="V17" s="37">
        <f>+$U$48-SUM($U$11:U17)</f>
        <v>84901000</v>
      </c>
      <c r="W17" s="44">
        <f t="shared" si="0"/>
        <v>0.86929944914299762</v>
      </c>
      <c r="X17" s="2"/>
      <c r="Y17" s="62"/>
    </row>
    <row r="18" spans="2:25" x14ac:dyDescent="0.2">
      <c r="B18" s="3">
        <v>2028</v>
      </c>
      <c r="C18" s="3">
        <v>2027</v>
      </c>
      <c r="D18" s="37">
        <f>+'Outstanding Debt'!C14</f>
        <v>0</v>
      </c>
      <c r="E18" s="37">
        <f>+'Outstanding Debt'!L14</f>
        <v>170000</v>
      </c>
      <c r="F18" s="37">
        <f>+'Outstanding Debt'!U14</f>
        <v>285000</v>
      </c>
      <c r="G18" s="37">
        <f>+'Outstanding Debt'!AD14</f>
        <v>0</v>
      </c>
      <c r="H18" s="37">
        <f>+'Outstanding Debt'!AM14</f>
        <v>580000</v>
      </c>
      <c r="I18" s="37">
        <f>+'Outstanding Debt'!AV14</f>
        <v>160000</v>
      </c>
      <c r="J18" s="37">
        <f>+'Outstanding Debt'!BE14</f>
        <v>147000</v>
      </c>
      <c r="K18" s="37">
        <f>+'Outstanding Debt'!BL14</f>
        <v>65000</v>
      </c>
      <c r="L18" s="37">
        <f>+'Outstanding Debt'!BS14</f>
        <v>388000</v>
      </c>
      <c r="M18" s="37">
        <f>+'Outstanding Debt'!BZ14</f>
        <v>170000</v>
      </c>
      <c r="N18" s="37">
        <f>+'Outstanding Debt'!CG14</f>
        <v>374000</v>
      </c>
      <c r="O18" s="37">
        <f>+'Outstanding Debt'!CN14</f>
        <v>170000</v>
      </c>
      <c r="P18" s="37">
        <f>+'Outstanding Debt'!CU14</f>
        <v>236000</v>
      </c>
      <c r="Q18" s="37">
        <f>+'Outstanding Debt'!DB14</f>
        <v>120000</v>
      </c>
      <c r="R18" s="37">
        <f>+'Outstanding Debt'!DI14</f>
        <v>105000</v>
      </c>
      <c r="S18" s="37">
        <f>+'Outstanding Debt'!DP14</f>
        <v>290000</v>
      </c>
      <c r="T18" s="37">
        <f>+'Outstanding Debt'!DW14</f>
        <v>365000</v>
      </c>
      <c r="U18" s="37">
        <f t="shared" si="1"/>
        <v>3625000</v>
      </c>
      <c r="V18" s="37">
        <f>+$U$48-SUM($U$11:U18)</f>
        <v>81276000</v>
      </c>
      <c r="W18" s="44">
        <f t="shared" si="0"/>
        <v>0.83218315483382144</v>
      </c>
      <c r="X18" s="2"/>
      <c r="Y18" s="62"/>
    </row>
    <row r="19" spans="2:25" x14ac:dyDescent="0.2">
      <c r="B19" s="3">
        <v>2029</v>
      </c>
      <c r="C19" s="3">
        <v>2028</v>
      </c>
      <c r="D19" s="37">
        <f>+'Outstanding Debt'!C15</f>
        <v>0</v>
      </c>
      <c r="E19" s="37">
        <f>+'Outstanding Debt'!L15</f>
        <v>180000</v>
      </c>
      <c r="F19" s="37">
        <f>+'Outstanding Debt'!U15</f>
        <v>295000</v>
      </c>
      <c r="G19" s="37">
        <f>+'Outstanding Debt'!AD15</f>
        <v>0</v>
      </c>
      <c r="H19" s="37">
        <f>+'Outstanding Debt'!AM15</f>
        <v>605000</v>
      </c>
      <c r="I19" s="37">
        <f>+'Outstanding Debt'!AV15</f>
        <v>170000</v>
      </c>
      <c r="J19" s="37">
        <f>+'Outstanding Debt'!BE15</f>
        <v>148000</v>
      </c>
      <c r="K19" s="37">
        <f>+'Outstanding Debt'!BL15</f>
        <v>65000</v>
      </c>
      <c r="L19" s="37">
        <f>+'Outstanding Debt'!BS15</f>
        <v>391000</v>
      </c>
      <c r="M19" s="37">
        <f>+'Outstanding Debt'!BZ15</f>
        <v>175000</v>
      </c>
      <c r="N19" s="37">
        <f>+'Outstanding Debt'!CG15</f>
        <v>379000</v>
      </c>
      <c r="O19" s="37">
        <f>+'Outstanding Debt'!CN15</f>
        <v>175000</v>
      </c>
      <c r="P19" s="37">
        <f>+'Outstanding Debt'!CU15</f>
        <v>240000</v>
      </c>
      <c r="Q19" s="37">
        <f>+'Outstanding Debt'!DB15</f>
        <v>125000</v>
      </c>
      <c r="R19" s="37">
        <f>+'Outstanding Debt'!DI15</f>
        <v>105000</v>
      </c>
      <c r="S19" s="37">
        <f>+'Outstanding Debt'!DP15</f>
        <v>295000</v>
      </c>
      <c r="T19" s="37">
        <f>+'Outstanding Debt'!DW15</f>
        <v>395000</v>
      </c>
      <c r="U19" s="37">
        <f t="shared" si="1"/>
        <v>3743000</v>
      </c>
      <c r="V19" s="37">
        <f>+$U$48-SUM($U$11:U19)</f>
        <v>77533000</v>
      </c>
      <c r="W19" s="44">
        <f t="shared" si="0"/>
        <v>0.79385866115127068</v>
      </c>
      <c r="X19" s="2"/>
      <c r="Y19" s="62"/>
    </row>
    <row r="20" spans="2:25" x14ac:dyDescent="0.2">
      <c r="B20" s="3">
        <v>2030</v>
      </c>
      <c r="C20" s="3">
        <v>2029</v>
      </c>
      <c r="D20" s="37">
        <f>+'Outstanding Debt'!C16</f>
        <v>0</v>
      </c>
      <c r="E20" s="37">
        <f>+'Outstanding Debt'!L16</f>
        <v>185000</v>
      </c>
      <c r="F20" s="37">
        <f>+'Outstanding Debt'!U16</f>
        <v>305000</v>
      </c>
      <c r="G20" s="37">
        <f>+'Outstanding Debt'!AD16</f>
        <v>0</v>
      </c>
      <c r="H20" s="37">
        <f>+'Outstanding Debt'!AM16</f>
        <v>620000</v>
      </c>
      <c r="I20" s="37">
        <f>+'Outstanding Debt'!AV16</f>
        <v>175000</v>
      </c>
      <c r="J20" s="37">
        <f>+'Outstanding Debt'!BE16</f>
        <v>149000</v>
      </c>
      <c r="K20" s="37">
        <f>+'Outstanding Debt'!BL16</f>
        <v>65000</v>
      </c>
      <c r="L20" s="37">
        <f>+'Outstanding Debt'!BS16</f>
        <v>394000</v>
      </c>
      <c r="M20" s="37">
        <f>+'Outstanding Debt'!BZ16</f>
        <v>175000</v>
      </c>
      <c r="N20" s="37">
        <f>+'Outstanding Debt'!CG16</f>
        <v>383000</v>
      </c>
      <c r="O20" s="37">
        <f>+'Outstanding Debt'!CN16</f>
        <v>175000</v>
      </c>
      <c r="P20" s="37">
        <f>+'Outstanding Debt'!CU16</f>
        <v>244000</v>
      </c>
      <c r="Q20" s="37">
        <f>+'Outstanding Debt'!DB16</f>
        <v>125000</v>
      </c>
      <c r="R20" s="37">
        <f>+'Outstanding Debt'!DI16</f>
        <v>105000</v>
      </c>
      <c r="S20" s="37">
        <f>+'Outstanding Debt'!DP16</f>
        <v>300000</v>
      </c>
      <c r="T20" s="37">
        <f>+'Outstanding Debt'!DW16</f>
        <v>420000</v>
      </c>
      <c r="U20" s="37">
        <f t="shared" si="1"/>
        <v>3820000</v>
      </c>
      <c r="V20" s="37">
        <f>+$U$48-SUM($U$11:U20)</f>
        <v>73713000</v>
      </c>
      <c r="W20" s="44">
        <f t="shared" si="0"/>
        <v>0.75474576618270428</v>
      </c>
      <c r="X20" s="2"/>
      <c r="Y20" s="62"/>
    </row>
    <row r="21" spans="2:25" x14ac:dyDescent="0.2">
      <c r="B21" s="3">
        <v>2031</v>
      </c>
      <c r="C21" s="3">
        <v>2030</v>
      </c>
      <c r="D21" s="37">
        <f>+'Outstanding Debt'!C17</f>
        <v>0</v>
      </c>
      <c r="E21" s="37">
        <f>+'Outstanding Debt'!L17</f>
        <v>190000</v>
      </c>
      <c r="F21" s="37">
        <f>+'Outstanding Debt'!U17</f>
        <v>315000</v>
      </c>
      <c r="G21" s="37">
        <f>+'Outstanding Debt'!AD17</f>
        <v>0</v>
      </c>
      <c r="H21" s="37">
        <f>+'Outstanding Debt'!AM17</f>
        <v>500000</v>
      </c>
      <c r="I21" s="37">
        <f>+'Outstanding Debt'!AV17</f>
        <v>0</v>
      </c>
      <c r="J21" s="37">
        <f>+'Outstanding Debt'!BE17</f>
        <v>151000</v>
      </c>
      <c r="K21" s="37">
        <f>+'Outstanding Debt'!BL17</f>
        <v>65000</v>
      </c>
      <c r="L21" s="37">
        <f>+'Outstanding Debt'!BS17</f>
        <v>397000</v>
      </c>
      <c r="M21" s="37">
        <f>+'Outstanding Debt'!BZ17</f>
        <v>175000</v>
      </c>
      <c r="N21" s="37">
        <f>+'Outstanding Debt'!CG17</f>
        <v>388000</v>
      </c>
      <c r="O21" s="37">
        <f>+'Outstanding Debt'!CN17</f>
        <v>180000</v>
      </c>
      <c r="P21" s="37">
        <f>+'Outstanding Debt'!CU17</f>
        <v>248000</v>
      </c>
      <c r="Q21" s="37">
        <f>+'Outstanding Debt'!DB17</f>
        <v>125000</v>
      </c>
      <c r="R21" s="37">
        <f>+'Outstanding Debt'!DI17</f>
        <v>105000</v>
      </c>
      <c r="S21" s="37">
        <f>+'Outstanding Debt'!DP17</f>
        <v>305000</v>
      </c>
      <c r="T21" s="37">
        <f>+'Outstanding Debt'!DW17</f>
        <v>440000</v>
      </c>
      <c r="U21" s="37">
        <f t="shared" si="1"/>
        <v>3584000</v>
      </c>
      <c r="V21" s="37">
        <f>+$U$48-SUM($U$11:U21)</f>
        <v>70129000</v>
      </c>
      <c r="W21" s="44">
        <f t="shared" si="0"/>
        <v>0.71804926996088714</v>
      </c>
      <c r="X21" s="2"/>
      <c r="Y21" s="62"/>
    </row>
    <row r="22" spans="2:25" x14ac:dyDescent="0.2">
      <c r="B22" s="3">
        <v>2032</v>
      </c>
      <c r="C22" s="3">
        <v>2031</v>
      </c>
      <c r="D22" s="37">
        <f>+'Outstanding Debt'!C18</f>
        <v>0</v>
      </c>
      <c r="E22" s="37">
        <f>+'Outstanding Debt'!L18</f>
        <v>200000</v>
      </c>
      <c r="F22" s="37">
        <f>+'Outstanding Debt'!U18</f>
        <v>325000</v>
      </c>
      <c r="G22" s="37">
        <f>+'Outstanding Debt'!AD18</f>
        <v>0</v>
      </c>
      <c r="H22" s="37">
        <f>+'Outstanding Debt'!AM18</f>
        <v>515000</v>
      </c>
      <c r="I22" s="37">
        <f>+'Outstanding Debt'!AV18</f>
        <v>0</v>
      </c>
      <c r="J22" s="37">
        <f>+'Outstanding Debt'!BE18</f>
        <v>152000</v>
      </c>
      <c r="K22" s="37">
        <f>+'Outstanding Debt'!BL18</f>
        <v>70000</v>
      </c>
      <c r="L22" s="37">
        <f>+'Outstanding Debt'!BS18</f>
        <v>400000</v>
      </c>
      <c r="M22" s="37">
        <f>+'Outstanding Debt'!BZ18</f>
        <v>180000</v>
      </c>
      <c r="N22" s="37">
        <f>+'Outstanding Debt'!CG18</f>
        <v>393000</v>
      </c>
      <c r="O22" s="37">
        <f>+'Outstanding Debt'!CN18</f>
        <v>180000</v>
      </c>
      <c r="P22" s="37">
        <f>+'Outstanding Debt'!CU18</f>
        <v>252000</v>
      </c>
      <c r="Q22" s="37">
        <f>+'Outstanding Debt'!DB18</f>
        <v>130000</v>
      </c>
      <c r="R22" s="37">
        <f>+'Outstanding Debt'!DI18</f>
        <v>105000</v>
      </c>
      <c r="S22" s="37">
        <f>+'Outstanding Debt'!DP18</f>
        <v>315000</v>
      </c>
      <c r="T22" s="37">
        <f>+'Outstanding Debt'!DW18</f>
        <v>465000</v>
      </c>
      <c r="U22" s="37">
        <f t="shared" si="1"/>
        <v>3682000</v>
      </c>
      <c r="V22" s="37">
        <f>+$U$48-SUM($U$11:U22)</f>
        <v>66447000</v>
      </c>
      <c r="W22" s="44">
        <f t="shared" si="0"/>
        <v>0.68034935392050455</v>
      </c>
      <c r="X22" s="2"/>
      <c r="Y22" s="62"/>
    </row>
    <row r="23" spans="2:25" x14ac:dyDescent="0.2">
      <c r="B23" s="3">
        <v>2033</v>
      </c>
      <c r="C23" s="3">
        <v>2032</v>
      </c>
      <c r="D23" s="37">
        <f>+'Outstanding Debt'!C19</f>
        <v>0</v>
      </c>
      <c r="E23" s="37">
        <f>+'Outstanding Debt'!L19</f>
        <v>210000</v>
      </c>
      <c r="F23" s="37">
        <f>+'Outstanding Debt'!U19</f>
        <v>330000</v>
      </c>
      <c r="G23" s="37">
        <f>+'Outstanding Debt'!AD19</f>
        <v>0</v>
      </c>
      <c r="H23" s="37">
        <f>+'Outstanding Debt'!AM19</f>
        <v>520000</v>
      </c>
      <c r="I23" s="37">
        <f>+'Outstanding Debt'!AV19</f>
        <v>0</v>
      </c>
      <c r="J23" s="37">
        <f>+'Outstanding Debt'!BE19</f>
        <v>153000</v>
      </c>
      <c r="K23" s="37">
        <f>+'Outstanding Debt'!BL19</f>
        <v>70000</v>
      </c>
      <c r="L23" s="37">
        <f>+'Outstanding Debt'!BS19</f>
        <v>404000</v>
      </c>
      <c r="M23" s="37">
        <f>+'Outstanding Debt'!BZ19</f>
        <v>180000</v>
      </c>
      <c r="N23" s="37">
        <f>+'Outstanding Debt'!CG19</f>
        <v>398000</v>
      </c>
      <c r="O23" s="37">
        <f>+'Outstanding Debt'!CN19</f>
        <v>185000</v>
      </c>
      <c r="P23" s="37">
        <f>+'Outstanding Debt'!CU19</f>
        <v>256000</v>
      </c>
      <c r="Q23" s="37">
        <f>+'Outstanding Debt'!DB19</f>
        <v>130000</v>
      </c>
      <c r="R23" s="37">
        <f>+'Outstanding Debt'!DI19</f>
        <v>105000</v>
      </c>
      <c r="S23" s="37">
        <f>+'Outstanding Debt'!DP19</f>
        <v>320000</v>
      </c>
      <c r="T23" s="37">
        <f>+'Outstanding Debt'!DW19</f>
        <v>485000</v>
      </c>
      <c r="U23" s="37">
        <f t="shared" si="1"/>
        <v>3746000</v>
      </c>
      <c r="V23" s="37">
        <f>+$U$48-SUM($U$11:U23)</f>
        <v>62701000</v>
      </c>
      <c r="W23" s="44">
        <f t="shared" si="0"/>
        <v>0.64199414330473248</v>
      </c>
      <c r="X23" s="2"/>
      <c r="Y23" s="62"/>
    </row>
    <row r="24" spans="2:25" x14ac:dyDescent="0.2">
      <c r="B24" s="3">
        <v>2034</v>
      </c>
      <c r="C24" s="3">
        <v>2033</v>
      </c>
      <c r="D24" s="37">
        <f>+'Outstanding Debt'!C20</f>
        <v>0</v>
      </c>
      <c r="E24" s="37">
        <f>+'Outstanding Debt'!L20</f>
        <v>215000</v>
      </c>
      <c r="F24" s="37">
        <f>+'Outstanding Debt'!U20</f>
        <v>340000</v>
      </c>
      <c r="G24" s="37">
        <f>+'Outstanding Debt'!AD20</f>
        <v>0</v>
      </c>
      <c r="H24" s="37">
        <f>+'Outstanding Debt'!AM20</f>
        <v>530000</v>
      </c>
      <c r="I24" s="37">
        <f>+'Outstanding Debt'!AV20</f>
        <v>0</v>
      </c>
      <c r="J24" s="37">
        <f>+'Outstanding Debt'!BE20</f>
        <v>154000</v>
      </c>
      <c r="K24" s="37">
        <f>+'Outstanding Debt'!BL20</f>
        <v>70000</v>
      </c>
      <c r="L24" s="37">
        <f>+'Outstanding Debt'!BS20</f>
        <v>407000</v>
      </c>
      <c r="M24" s="37">
        <f>+'Outstanding Debt'!BZ20</f>
        <v>180000</v>
      </c>
      <c r="N24" s="37">
        <f>+'Outstanding Debt'!CG20</f>
        <v>404000</v>
      </c>
      <c r="O24" s="37">
        <f>+'Outstanding Debt'!CN20</f>
        <v>185000</v>
      </c>
      <c r="P24" s="37">
        <f>+'Outstanding Debt'!CU20</f>
        <v>260000</v>
      </c>
      <c r="Q24" s="37">
        <f>+'Outstanding Debt'!DB20</f>
        <v>130000</v>
      </c>
      <c r="R24" s="37">
        <f>+'Outstanding Debt'!DI20</f>
        <v>105000</v>
      </c>
      <c r="S24" s="37">
        <f>+'Outstanding Debt'!DP20</f>
        <v>325000</v>
      </c>
      <c r="T24" s="37">
        <f>+'Outstanding Debt'!DW20</f>
        <v>510000</v>
      </c>
      <c r="U24" s="37">
        <f t="shared" si="1"/>
        <v>3815000</v>
      </c>
      <c r="V24" s="37">
        <f>+$U$48-SUM($U$11:U24)</f>
        <v>58886000</v>
      </c>
      <c r="W24" s="44">
        <f t="shared" si="0"/>
        <v>0.60293244322486839</v>
      </c>
      <c r="X24" s="2"/>
      <c r="Y24" s="62"/>
    </row>
    <row r="25" spans="2:25" x14ac:dyDescent="0.2">
      <c r="B25" s="3">
        <v>2035</v>
      </c>
      <c r="C25" s="3">
        <v>2034</v>
      </c>
      <c r="D25" s="37">
        <f>+'Outstanding Debt'!C21</f>
        <v>0</v>
      </c>
      <c r="E25" s="37">
        <f>+'Outstanding Debt'!L21</f>
        <v>0</v>
      </c>
      <c r="F25" s="37">
        <f>+'Outstanding Debt'!U21</f>
        <v>350000</v>
      </c>
      <c r="G25" s="37">
        <f>+'Outstanding Debt'!AD21</f>
        <v>0</v>
      </c>
      <c r="H25" s="37">
        <f>+'Outstanding Debt'!AM21</f>
        <v>545000</v>
      </c>
      <c r="I25" s="37">
        <f>+'Outstanding Debt'!AV21</f>
        <v>0</v>
      </c>
      <c r="J25" s="37">
        <f>+'Outstanding Debt'!BE21</f>
        <v>156000</v>
      </c>
      <c r="K25" s="37">
        <f>+'Outstanding Debt'!BL21</f>
        <v>70000</v>
      </c>
      <c r="L25" s="37">
        <f>+'Outstanding Debt'!BS21</f>
        <v>411000</v>
      </c>
      <c r="M25" s="37">
        <f>+'Outstanding Debt'!BZ21</f>
        <v>180000</v>
      </c>
      <c r="N25" s="37">
        <f>+'Outstanding Debt'!CG21</f>
        <v>410000</v>
      </c>
      <c r="O25" s="37">
        <f>+'Outstanding Debt'!CN21</f>
        <v>190000</v>
      </c>
      <c r="P25" s="37">
        <f>+'Outstanding Debt'!CU21</f>
        <v>265000</v>
      </c>
      <c r="Q25" s="37">
        <f>+'Outstanding Debt'!DB21</f>
        <v>135000</v>
      </c>
      <c r="R25" s="37">
        <f>+'Outstanding Debt'!DI21</f>
        <v>105000</v>
      </c>
      <c r="S25" s="37">
        <f>+'Outstanding Debt'!DP21</f>
        <v>330000</v>
      </c>
      <c r="T25" s="37">
        <f>+'Outstanding Debt'!DW21</f>
        <v>540000</v>
      </c>
      <c r="U25" s="37">
        <f t="shared" si="1"/>
        <v>3687000</v>
      </c>
      <c r="V25" s="37">
        <f>+$U$48-SUM($U$11:U25)</f>
        <v>55199000</v>
      </c>
      <c r="W25" s="44">
        <f t="shared" si="0"/>
        <v>0.5651813322957836</v>
      </c>
      <c r="X25" s="2"/>
      <c r="Y25" s="62"/>
    </row>
    <row r="26" spans="2:25" x14ac:dyDescent="0.2">
      <c r="B26" s="3">
        <v>2036</v>
      </c>
      <c r="C26" s="3">
        <v>2035</v>
      </c>
      <c r="D26" s="37">
        <f>+'Outstanding Debt'!C22</f>
        <v>0</v>
      </c>
      <c r="E26" s="37">
        <f>+'Outstanding Debt'!L22</f>
        <v>0</v>
      </c>
      <c r="F26" s="37">
        <f>+'Outstanding Debt'!U22</f>
        <v>365000</v>
      </c>
      <c r="G26" s="37">
        <f>+'Outstanding Debt'!AD22</f>
        <v>0</v>
      </c>
      <c r="H26" s="37">
        <f>+'Outstanding Debt'!AM22</f>
        <v>80000</v>
      </c>
      <c r="I26" s="37">
        <f>+'Outstanding Debt'!AV22</f>
        <v>0</v>
      </c>
      <c r="J26" s="37">
        <f>+'Outstanding Debt'!BE22</f>
        <v>157000</v>
      </c>
      <c r="K26" s="37">
        <f>+'Outstanding Debt'!BL22</f>
        <v>70000</v>
      </c>
      <c r="L26" s="37">
        <f>+'Outstanding Debt'!BS22</f>
        <v>416000</v>
      </c>
      <c r="M26" s="37">
        <f>+'Outstanding Debt'!BZ22</f>
        <v>185000</v>
      </c>
      <c r="N26" s="37">
        <f>+'Outstanding Debt'!CG22</f>
        <v>418000</v>
      </c>
      <c r="O26" s="37">
        <f>+'Outstanding Debt'!CN22</f>
        <v>190000</v>
      </c>
      <c r="P26" s="37">
        <f>+'Outstanding Debt'!CU22</f>
        <v>270000</v>
      </c>
      <c r="Q26" s="37">
        <f>+'Outstanding Debt'!DB22</f>
        <v>135000</v>
      </c>
      <c r="R26" s="37">
        <f>+'Outstanding Debt'!DI22</f>
        <v>105000</v>
      </c>
      <c r="S26" s="37">
        <f>+'Outstanding Debt'!DP22</f>
        <v>335000</v>
      </c>
      <c r="T26" s="37">
        <f>+'Outstanding Debt'!DW22</f>
        <v>565000</v>
      </c>
      <c r="U26" s="37">
        <f t="shared" si="1"/>
        <v>3291000</v>
      </c>
      <c r="V26" s="37">
        <f>+$U$48-SUM($U$11:U26)</f>
        <v>51908000</v>
      </c>
      <c r="W26" s="44">
        <f t="shared" ref="W26:W34" si="2">+V26/$U$48</f>
        <v>0.5314848565519219</v>
      </c>
      <c r="X26" s="2"/>
      <c r="Y26" s="62"/>
    </row>
    <row r="27" spans="2:25" x14ac:dyDescent="0.2">
      <c r="B27" s="3">
        <v>2037</v>
      </c>
      <c r="C27" s="3">
        <v>2036</v>
      </c>
      <c r="D27" s="37">
        <f>+'Outstanding Debt'!C23</f>
        <v>0</v>
      </c>
      <c r="E27" s="37">
        <f>+'Outstanding Debt'!L23</f>
        <v>0</v>
      </c>
      <c r="F27" s="37">
        <f>+'Outstanding Debt'!U23</f>
        <v>0</v>
      </c>
      <c r="G27" s="37">
        <f>+'Outstanding Debt'!AD23</f>
        <v>0</v>
      </c>
      <c r="H27" s="37">
        <f>+'Outstanding Debt'!AM23</f>
        <v>80000</v>
      </c>
      <c r="I27" s="37">
        <f>+'Outstanding Debt'!AV23</f>
        <v>0</v>
      </c>
      <c r="J27" s="37">
        <f>+'Outstanding Debt'!BE23</f>
        <v>160000</v>
      </c>
      <c r="K27" s="37">
        <f>+'Outstanding Debt'!BL23</f>
        <v>70000</v>
      </c>
      <c r="L27" s="37">
        <f>+'Outstanding Debt'!BS23</f>
        <v>421000</v>
      </c>
      <c r="M27" s="37">
        <f>+'Outstanding Debt'!BZ23</f>
        <v>185000</v>
      </c>
      <c r="N27" s="37">
        <f>+'Outstanding Debt'!CG23</f>
        <v>428000</v>
      </c>
      <c r="O27" s="37">
        <f>+'Outstanding Debt'!CN23</f>
        <v>195000</v>
      </c>
      <c r="P27" s="37">
        <f>+'Outstanding Debt'!CU23</f>
        <v>276000</v>
      </c>
      <c r="Q27" s="37">
        <f>+'Outstanding Debt'!DB23</f>
        <v>140000</v>
      </c>
      <c r="R27" s="37">
        <f>+'Outstanding Debt'!DI23</f>
        <v>105000</v>
      </c>
      <c r="S27" s="37">
        <f>+'Outstanding Debt'!DP23</f>
        <v>345000</v>
      </c>
      <c r="T27" s="37">
        <f>+'Outstanding Debt'!DW23</f>
        <v>590000</v>
      </c>
      <c r="U27" s="37">
        <f t="shared" si="1"/>
        <v>2995000</v>
      </c>
      <c r="V27" s="37">
        <f>+$U$48-SUM($U$11:U27)</f>
        <v>48913000</v>
      </c>
      <c r="W27" s="44">
        <f t="shared" si="2"/>
        <v>0.50081911821923697</v>
      </c>
      <c r="X27" s="2"/>
      <c r="Y27" s="62"/>
    </row>
    <row r="28" spans="2:25" x14ac:dyDescent="0.2">
      <c r="B28" s="3">
        <v>2038</v>
      </c>
      <c r="C28" s="3">
        <v>2037</v>
      </c>
      <c r="D28" s="37">
        <f>+'Outstanding Debt'!C24</f>
        <v>0</v>
      </c>
      <c r="E28" s="37">
        <f>+'Outstanding Debt'!L24</f>
        <v>0</v>
      </c>
      <c r="F28" s="37">
        <f>+'Outstanding Debt'!U24</f>
        <v>0</v>
      </c>
      <c r="G28" s="37">
        <f>+'Outstanding Debt'!AD24</f>
        <v>0</v>
      </c>
      <c r="H28" s="37">
        <f>+'Outstanding Debt'!AM24</f>
        <v>85000</v>
      </c>
      <c r="I28" s="37">
        <f>+'Outstanding Debt'!AV24</f>
        <v>0</v>
      </c>
      <c r="J28" s="37">
        <f>+'Outstanding Debt'!BE24</f>
        <v>162000</v>
      </c>
      <c r="K28" s="37">
        <f>+'Outstanding Debt'!BL24</f>
        <v>70000</v>
      </c>
      <c r="L28" s="37">
        <f>+'Outstanding Debt'!BS24</f>
        <v>427000</v>
      </c>
      <c r="M28" s="37">
        <f>+'Outstanding Debt'!BZ24</f>
        <v>190000</v>
      </c>
      <c r="N28" s="37">
        <f>+'Outstanding Debt'!CG24</f>
        <v>438000</v>
      </c>
      <c r="O28" s="37">
        <f>+'Outstanding Debt'!CN24</f>
        <v>200000</v>
      </c>
      <c r="P28" s="37">
        <f>+'Outstanding Debt'!CU24</f>
        <v>282000</v>
      </c>
      <c r="Q28" s="37">
        <f>+'Outstanding Debt'!DB24</f>
        <v>140000</v>
      </c>
      <c r="R28" s="37">
        <f>+'Outstanding Debt'!DI24</f>
        <v>105000</v>
      </c>
      <c r="S28" s="37">
        <f>+'Outstanding Debt'!DP24</f>
        <v>350000</v>
      </c>
      <c r="T28" s="37">
        <f>+'Outstanding Debt'!DW24</f>
        <v>620000</v>
      </c>
      <c r="U28" s="37">
        <f t="shared" si="1"/>
        <v>3069000</v>
      </c>
      <c r="V28" s="37">
        <f>+$U$48-SUM($U$11:U28)</f>
        <v>45844000</v>
      </c>
      <c r="W28" s="44">
        <f t="shared" si="2"/>
        <v>0.46939569553375793</v>
      </c>
      <c r="X28" s="2"/>
      <c r="Y28" s="62"/>
    </row>
    <row r="29" spans="2:25" x14ac:dyDescent="0.2">
      <c r="B29" s="3">
        <v>2039</v>
      </c>
      <c r="C29" s="3">
        <v>2038</v>
      </c>
      <c r="D29" s="37">
        <f>+'Outstanding Debt'!C25</f>
        <v>0</v>
      </c>
      <c r="E29" s="37">
        <f>+'Outstanding Debt'!L25</f>
        <v>0</v>
      </c>
      <c r="F29" s="37">
        <f>+'Outstanding Debt'!U25</f>
        <v>0</v>
      </c>
      <c r="G29" s="37">
        <f>+'Outstanding Debt'!AD25</f>
        <v>0</v>
      </c>
      <c r="H29" s="37">
        <f>+'Outstanding Debt'!AM25</f>
        <v>85000</v>
      </c>
      <c r="I29" s="37">
        <f>+'Outstanding Debt'!AV25</f>
        <v>0</v>
      </c>
      <c r="J29" s="37">
        <f>+'Outstanding Debt'!BE25</f>
        <v>164000</v>
      </c>
      <c r="K29" s="37">
        <f>+'Outstanding Debt'!BL25</f>
        <v>75000</v>
      </c>
      <c r="L29" s="37">
        <f>+'Outstanding Debt'!BS25</f>
        <v>434000</v>
      </c>
      <c r="M29" s="37">
        <f>+'Outstanding Debt'!BZ25</f>
        <v>195000</v>
      </c>
      <c r="N29" s="37">
        <f>+'Outstanding Debt'!CG25</f>
        <v>449000</v>
      </c>
      <c r="O29" s="37">
        <f>+'Outstanding Debt'!CN25</f>
        <v>205000</v>
      </c>
      <c r="P29" s="37">
        <f>+'Outstanding Debt'!CU25</f>
        <v>288000</v>
      </c>
      <c r="Q29" s="37">
        <f>+'Outstanding Debt'!DB25</f>
        <v>145000</v>
      </c>
      <c r="R29" s="37">
        <f>+'Outstanding Debt'!DI25</f>
        <v>105000</v>
      </c>
      <c r="S29" s="37">
        <f>+'Outstanding Debt'!DP25</f>
        <v>360000</v>
      </c>
      <c r="T29" s="37">
        <f>+'Outstanding Debt'!DW25</f>
        <v>655000</v>
      </c>
      <c r="U29" s="37">
        <f t="shared" si="1"/>
        <v>3160000</v>
      </c>
      <c r="V29" s="37">
        <f>+$U$48-SUM($U$11:U29)</f>
        <v>42684000</v>
      </c>
      <c r="W29" s="44">
        <f t="shared" si="2"/>
        <v>0.43704052587389675</v>
      </c>
      <c r="X29" s="2"/>
      <c r="Y29" s="62"/>
    </row>
    <row r="30" spans="2:25" x14ac:dyDescent="0.2">
      <c r="B30" s="3">
        <v>2040</v>
      </c>
      <c r="C30" s="3">
        <v>2039</v>
      </c>
      <c r="D30" s="37">
        <f>+'Outstanding Debt'!C26</f>
        <v>0</v>
      </c>
      <c r="E30" s="37">
        <f>+'Outstanding Debt'!L26</f>
        <v>0</v>
      </c>
      <c r="F30" s="37">
        <f>+'Outstanding Debt'!U26</f>
        <v>0</v>
      </c>
      <c r="G30" s="37">
        <f>+'Outstanding Debt'!AD26</f>
        <v>0</v>
      </c>
      <c r="H30" s="37">
        <f>+'Outstanding Debt'!AM26</f>
        <v>90000</v>
      </c>
      <c r="I30" s="37">
        <f>+'Outstanding Debt'!AV26</f>
        <v>0</v>
      </c>
      <c r="J30" s="37">
        <f>+'Outstanding Debt'!BE26</f>
        <v>167000</v>
      </c>
      <c r="K30" s="37">
        <f>+'Outstanding Debt'!BL26</f>
        <v>75000</v>
      </c>
      <c r="L30" s="37">
        <f>+'Outstanding Debt'!BS26</f>
        <v>441000</v>
      </c>
      <c r="M30" s="37">
        <f>+'Outstanding Debt'!BZ26</f>
        <v>195000</v>
      </c>
      <c r="N30" s="37">
        <f>+'Outstanding Debt'!CG26</f>
        <v>460000</v>
      </c>
      <c r="O30" s="37">
        <f>+'Outstanding Debt'!CN26</f>
        <v>210000</v>
      </c>
      <c r="P30" s="37">
        <f>+'Outstanding Debt'!CU26</f>
        <v>295000</v>
      </c>
      <c r="Q30" s="37">
        <f>+'Outstanding Debt'!DB26</f>
        <v>150000</v>
      </c>
      <c r="R30" s="37">
        <f>+'Outstanding Debt'!DI26</f>
        <v>105000</v>
      </c>
      <c r="S30" s="37">
        <f>+'Outstanding Debt'!DP26</f>
        <v>370000</v>
      </c>
      <c r="T30" s="37">
        <f>+'Outstanding Debt'!DW26</f>
        <v>675000</v>
      </c>
      <c r="U30" s="37">
        <f t="shared" si="1"/>
        <v>3233000</v>
      </c>
      <c r="V30" s="37">
        <f>+$U$48-SUM($U$11:U30)</f>
        <v>39451000</v>
      </c>
      <c r="W30" s="44">
        <f t="shared" si="2"/>
        <v>0.40393791083898184</v>
      </c>
      <c r="X30" s="2"/>
      <c r="Y30" s="62"/>
    </row>
    <row r="31" spans="2:25" x14ac:dyDescent="0.2">
      <c r="B31" s="3">
        <v>2041</v>
      </c>
      <c r="C31" s="3">
        <v>2040</v>
      </c>
      <c r="D31" s="37">
        <f>+'Outstanding Debt'!C27</f>
        <v>0</v>
      </c>
      <c r="E31" s="37">
        <f>+'Outstanding Debt'!L27</f>
        <v>0</v>
      </c>
      <c r="F31" s="37">
        <f>+'Outstanding Debt'!U27</f>
        <v>0</v>
      </c>
      <c r="G31" s="37">
        <f>+'Outstanding Debt'!AD27</f>
        <v>0</v>
      </c>
      <c r="H31" s="37">
        <f>+'Outstanding Debt'!AM27</f>
        <v>90000</v>
      </c>
      <c r="I31" s="37">
        <f>+'Outstanding Debt'!AV27</f>
        <v>0</v>
      </c>
      <c r="J31" s="37">
        <f>+'Outstanding Debt'!BE27</f>
        <v>170000</v>
      </c>
      <c r="K31" s="37">
        <f>+'Outstanding Debt'!BL27</f>
        <v>75000</v>
      </c>
      <c r="L31" s="37">
        <f>+'Outstanding Debt'!BS27</f>
        <v>449000</v>
      </c>
      <c r="M31" s="37">
        <f>+'Outstanding Debt'!BZ27</f>
        <v>200000</v>
      </c>
      <c r="N31" s="37">
        <f>+'Outstanding Debt'!CG27</f>
        <v>472000</v>
      </c>
      <c r="O31" s="37">
        <f>+'Outstanding Debt'!CN27</f>
        <v>215000</v>
      </c>
      <c r="P31" s="37">
        <f>+'Outstanding Debt'!CU27</f>
        <v>302000</v>
      </c>
      <c r="Q31" s="37">
        <f>+'Outstanding Debt'!DB27</f>
        <v>150000</v>
      </c>
      <c r="R31" s="37">
        <f>+'Outstanding Debt'!DI27</f>
        <v>105000</v>
      </c>
      <c r="S31" s="37">
        <f>+'Outstanding Debt'!DP27</f>
        <v>380000</v>
      </c>
      <c r="T31" s="37">
        <f>+'Outstanding Debt'!DW27</f>
        <v>705000</v>
      </c>
      <c r="U31" s="37">
        <f t="shared" si="1"/>
        <v>3313000</v>
      </c>
      <c r="V31" s="37">
        <f>+$U$48-SUM($U$11:U31)</f>
        <v>36138000</v>
      </c>
      <c r="W31" s="44">
        <f t="shared" si="2"/>
        <v>0.37001617758482991</v>
      </c>
      <c r="X31" s="2"/>
      <c r="Y31" s="62"/>
    </row>
    <row r="32" spans="2:25" x14ac:dyDescent="0.2">
      <c r="B32" s="3">
        <v>2042</v>
      </c>
      <c r="C32" s="3">
        <v>2041</v>
      </c>
      <c r="D32" s="37">
        <f>+'Outstanding Debt'!C28</f>
        <v>0</v>
      </c>
      <c r="E32" s="37">
        <f>+'Outstanding Debt'!L28</f>
        <v>0</v>
      </c>
      <c r="F32" s="37">
        <f>+'Outstanding Debt'!U28</f>
        <v>0</v>
      </c>
      <c r="G32" s="37">
        <f>+'Outstanding Debt'!AD28</f>
        <v>0</v>
      </c>
      <c r="H32" s="37">
        <f>+'Outstanding Debt'!AM28</f>
        <v>95000</v>
      </c>
      <c r="I32" s="37">
        <f>+'Outstanding Debt'!AV28</f>
        <v>0</v>
      </c>
      <c r="J32" s="37">
        <f>+'Outstanding Debt'!BE28</f>
        <v>173000</v>
      </c>
      <c r="K32" s="37">
        <f>+'Outstanding Debt'!BL28</f>
        <v>80000</v>
      </c>
      <c r="L32" s="37">
        <f>+'Outstanding Debt'!BS28</f>
        <v>457000</v>
      </c>
      <c r="M32" s="37">
        <f>+'Outstanding Debt'!BZ28</f>
        <v>205000</v>
      </c>
      <c r="N32" s="37">
        <f>+'Outstanding Debt'!CG28</f>
        <v>485000</v>
      </c>
      <c r="O32" s="37">
        <f>+'Outstanding Debt'!CN28</f>
        <v>225000</v>
      </c>
      <c r="P32" s="37">
        <f>+'Outstanding Debt'!CU28</f>
        <v>310000</v>
      </c>
      <c r="Q32" s="37">
        <f>+'Outstanding Debt'!DB28</f>
        <v>155000</v>
      </c>
      <c r="R32" s="37">
        <f>+'Outstanding Debt'!DI28</f>
        <v>100000</v>
      </c>
      <c r="S32" s="37">
        <f>+'Outstanding Debt'!DP28</f>
        <v>390000</v>
      </c>
      <c r="T32" s="37">
        <f>+'Outstanding Debt'!DW28</f>
        <v>730000</v>
      </c>
      <c r="U32" s="37">
        <f t="shared" si="1"/>
        <v>3405000</v>
      </c>
      <c r="V32" s="37">
        <f>+$U$48-SUM($U$11:U32)</f>
        <v>32733000</v>
      </c>
      <c r="W32" s="44">
        <f t="shared" si="2"/>
        <v>0.33515245837855551</v>
      </c>
      <c r="X32" s="2"/>
      <c r="Y32" s="62"/>
    </row>
    <row r="33" spans="2:25" x14ac:dyDescent="0.2">
      <c r="B33" s="3">
        <v>2043</v>
      </c>
      <c r="C33" s="3">
        <v>2042</v>
      </c>
      <c r="D33" s="37">
        <f>+'Outstanding Debt'!C29</f>
        <v>0</v>
      </c>
      <c r="E33" s="37">
        <f>+'Outstanding Debt'!L29</f>
        <v>0</v>
      </c>
      <c r="F33" s="37">
        <f>+'Outstanding Debt'!U29</f>
        <v>0</v>
      </c>
      <c r="G33" s="37">
        <f>+'Outstanding Debt'!AD29</f>
        <v>0</v>
      </c>
      <c r="H33" s="37">
        <f>+'Outstanding Debt'!AM29</f>
        <v>95000</v>
      </c>
      <c r="I33" s="37">
        <f>+'Outstanding Debt'!AV29</f>
        <v>0</v>
      </c>
      <c r="J33" s="37">
        <f>+'Outstanding Debt'!BE29</f>
        <v>177000</v>
      </c>
      <c r="K33" s="37">
        <f>+'Outstanding Debt'!BL29</f>
        <v>80000</v>
      </c>
      <c r="L33" s="37">
        <f>+'Outstanding Debt'!BS29</f>
        <v>466000</v>
      </c>
      <c r="M33" s="37">
        <f>+'Outstanding Debt'!BZ29</f>
        <v>210000</v>
      </c>
      <c r="N33" s="37">
        <f>+'Outstanding Debt'!CG29</f>
        <v>498000</v>
      </c>
      <c r="O33" s="37">
        <f>+'Outstanding Debt'!CN29</f>
        <v>230000</v>
      </c>
      <c r="P33" s="37">
        <f>+'Outstanding Debt'!CU29</f>
        <v>318000</v>
      </c>
      <c r="Q33" s="37">
        <f>+'Outstanding Debt'!DB29</f>
        <v>160000</v>
      </c>
      <c r="R33" s="37">
        <f>+'Outstanding Debt'!DI29</f>
        <v>100000</v>
      </c>
      <c r="S33" s="37">
        <f>+'Outstanding Debt'!DP29</f>
        <v>400000</v>
      </c>
      <c r="T33" s="37">
        <f>+'Outstanding Debt'!DW29</f>
        <v>760000</v>
      </c>
      <c r="U33" s="37">
        <f t="shared" si="1"/>
        <v>3494000</v>
      </c>
      <c r="V33" s="37">
        <f>+$U$48-SUM($U$11:U33)</f>
        <v>29239000</v>
      </c>
      <c r="W33" s="44">
        <f t="shared" si="2"/>
        <v>0.2993774701533799</v>
      </c>
      <c r="X33" s="2"/>
      <c r="Y33" s="62"/>
    </row>
    <row r="34" spans="2:25" x14ac:dyDescent="0.2">
      <c r="B34" s="3">
        <v>2044</v>
      </c>
      <c r="C34" s="3">
        <v>2043</v>
      </c>
      <c r="D34" s="37">
        <f>+'Outstanding Debt'!C30</f>
        <v>0</v>
      </c>
      <c r="E34" s="37">
        <f>+'Outstanding Debt'!L30</f>
        <v>0</v>
      </c>
      <c r="F34" s="37">
        <f>+'Outstanding Debt'!U30</f>
        <v>0</v>
      </c>
      <c r="G34" s="37">
        <f>+'Outstanding Debt'!AD30</f>
        <v>0</v>
      </c>
      <c r="H34" s="37">
        <f>+'Outstanding Debt'!AM30</f>
        <v>100000</v>
      </c>
      <c r="I34" s="37">
        <f>+'Outstanding Debt'!AV30</f>
        <v>0</v>
      </c>
      <c r="J34" s="37">
        <f>+'Outstanding Debt'!BE30</f>
        <v>180000</v>
      </c>
      <c r="K34" s="37">
        <f>+'Outstanding Debt'!BL30</f>
        <v>80000</v>
      </c>
      <c r="L34" s="37">
        <f>+'Outstanding Debt'!BS30</f>
        <v>476000</v>
      </c>
      <c r="M34" s="37">
        <f>+'Outstanding Debt'!BZ30</f>
        <v>210000</v>
      </c>
      <c r="N34" s="37">
        <f>+'Outstanding Debt'!CG30</f>
        <v>512000</v>
      </c>
      <c r="O34" s="37">
        <f>+'Outstanding Debt'!CN30</f>
        <v>235000</v>
      </c>
      <c r="P34" s="37">
        <f>+'Outstanding Debt'!CU30</f>
        <v>326000</v>
      </c>
      <c r="Q34" s="37">
        <f>+'Outstanding Debt'!DB30</f>
        <v>165000</v>
      </c>
      <c r="R34" s="37">
        <f>+'Outstanding Debt'!DI30</f>
        <v>100000</v>
      </c>
      <c r="S34" s="37">
        <f>+'Outstanding Debt'!DP30</f>
        <v>410000</v>
      </c>
      <c r="T34" s="37">
        <f>+'Outstanding Debt'!DW30</f>
        <v>790000</v>
      </c>
      <c r="U34" s="37">
        <f t="shared" si="1"/>
        <v>3584000</v>
      </c>
      <c r="V34" s="37">
        <f>+$U$48-SUM($U$11:U34)</f>
        <v>25655000</v>
      </c>
      <c r="W34" s="44">
        <f t="shared" si="2"/>
        <v>0.2626809739315627</v>
      </c>
      <c r="X34" s="2"/>
      <c r="Y34" s="62"/>
    </row>
    <row r="35" spans="2:25" x14ac:dyDescent="0.2">
      <c r="B35" s="3">
        <v>2045</v>
      </c>
      <c r="C35" s="3">
        <v>2044</v>
      </c>
      <c r="D35" s="37">
        <f>+'Outstanding Debt'!C31</f>
        <v>0</v>
      </c>
      <c r="E35" s="37">
        <f>+'Outstanding Debt'!L31</f>
        <v>0</v>
      </c>
      <c r="F35" s="37">
        <f>+'Outstanding Debt'!U31</f>
        <v>0</v>
      </c>
      <c r="G35" s="37">
        <f>+'Outstanding Debt'!AD31</f>
        <v>0</v>
      </c>
      <c r="H35" s="37">
        <f>+'Outstanding Debt'!AM31</f>
        <v>100000</v>
      </c>
      <c r="I35" s="37">
        <f>+'Outstanding Debt'!AV31</f>
        <v>0</v>
      </c>
      <c r="J35" s="37">
        <f>+'Outstanding Debt'!BE31</f>
        <v>184000</v>
      </c>
      <c r="K35" s="37">
        <f>+'Outstanding Debt'!BL31</f>
        <v>80000</v>
      </c>
      <c r="L35" s="37">
        <f>+'Outstanding Debt'!BS31</f>
        <v>486000</v>
      </c>
      <c r="M35" s="37">
        <f>+'Outstanding Debt'!BZ31</f>
        <v>215000</v>
      </c>
      <c r="N35" s="37">
        <f>+'Outstanding Debt'!CG31</f>
        <v>527000</v>
      </c>
      <c r="O35" s="37">
        <f>+'Outstanding Debt'!CN31</f>
        <v>245000</v>
      </c>
      <c r="P35" s="37">
        <f>+'Outstanding Debt'!CU31</f>
        <v>335000</v>
      </c>
      <c r="Q35" s="37">
        <f>+'Outstanding Debt'!DB31</f>
        <v>170000</v>
      </c>
      <c r="R35" s="37">
        <f>+'Outstanding Debt'!DI31</f>
        <v>100000</v>
      </c>
      <c r="S35" s="37">
        <f>+'Outstanding Debt'!DP31</f>
        <v>425000</v>
      </c>
      <c r="T35" s="37">
        <f>+'Outstanding Debt'!DW31</f>
        <v>820000</v>
      </c>
      <c r="U35" s="37">
        <f t="shared" si="1"/>
        <v>3687000</v>
      </c>
      <c r="V35" s="37">
        <f>+$U$48-SUM($U$11:U35)</f>
        <v>21968000</v>
      </c>
      <c r="W35" s="44">
        <f t="shared" ref="W35:W47" si="3">+V35/$U$48</f>
        <v>0.22492986300247783</v>
      </c>
      <c r="X35" s="2"/>
      <c r="Y35" s="62"/>
    </row>
    <row r="36" spans="2:25" x14ac:dyDescent="0.2">
      <c r="B36" s="3">
        <v>2046</v>
      </c>
      <c r="C36" s="3">
        <v>2045</v>
      </c>
      <c r="D36" s="37">
        <f>+'Outstanding Debt'!C32</f>
        <v>0</v>
      </c>
      <c r="E36" s="37">
        <f>+'Outstanding Debt'!L32</f>
        <v>0</v>
      </c>
      <c r="F36" s="37">
        <f>+'Outstanding Debt'!U32</f>
        <v>0</v>
      </c>
      <c r="G36" s="37">
        <f>+'Outstanding Debt'!AD32</f>
        <v>0</v>
      </c>
      <c r="H36" s="37">
        <f>+'Outstanding Debt'!AM32</f>
        <v>0</v>
      </c>
      <c r="I36" s="37">
        <f>+'Outstanding Debt'!AV32</f>
        <v>0</v>
      </c>
      <c r="J36" s="37">
        <f>+'Outstanding Debt'!BE32</f>
        <v>188000</v>
      </c>
      <c r="K36" s="37">
        <f>+'Outstanding Debt'!BL32</f>
        <v>85000</v>
      </c>
      <c r="L36" s="37">
        <f>+'Outstanding Debt'!BS32</f>
        <v>496000</v>
      </c>
      <c r="M36" s="37">
        <f>+'Outstanding Debt'!BZ32</f>
        <v>220000</v>
      </c>
      <c r="N36" s="37">
        <f>+'Outstanding Debt'!CG32</f>
        <v>542000</v>
      </c>
      <c r="O36" s="37">
        <f>+'Outstanding Debt'!CN32</f>
        <v>250000</v>
      </c>
      <c r="P36" s="37">
        <f>+'Outstanding Debt'!CU32</f>
        <v>344000</v>
      </c>
      <c r="Q36" s="37">
        <f>+'Outstanding Debt'!DB32</f>
        <v>175000</v>
      </c>
      <c r="R36" s="37">
        <f>+'Outstanding Debt'!DI32</f>
        <v>100000</v>
      </c>
      <c r="S36" s="37">
        <f>+'Outstanding Debt'!DP32</f>
        <v>435000</v>
      </c>
      <c r="T36" s="37">
        <f>+'Outstanding Debt'!DW32</f>
        <v>860000</v>
      </c>
      <c r="U36" s="37">
        <f t="shared" si="1"/>
        <v>3695000</v>
      </c>
      <c r="V36" s="37">
        <f>+$U$48-SUM($U$11:U36)</f>
        <v>18273000</v>
      </c>
      <c r="W36" s="44">
        <f t="shared" si="3"/>
        <v>0.1870968402514693</v>
      </c>
      <c r="X36" s="2"/>
      <c r="Y36" s="62"/>
    </row>
    <row r="37" spans="2:25" x14ac:dyDescent="0.2">
      <c r="B37" s="3">
        <v>2047</v>
      </c>
      <c r="C37" s="3">
        <v>2046</v>
      </c>
      <c r="D37" s="37">
        <f>+'Outstanding Debt'!C33</f>
        <v>0</v>
      </c>
      <c r="E37" s="37">
        <f>+'Outstanding Debt'!L33</f>
        <v>0</v>
      </c>
      <c r="F37" s="37">
        <f>+'Outstanding Debt'!U33</f>
        <v>0</v>
      </c>
      <c r="G37" s="37">
        <f>+'Outstanding Debt'!AD33</f>
        <v>0</v>
      </c>
      <c r="H37" s="37">
        <f>+'Outstanding Debt'!AM33</f>
        <v>0</v>
      </c>
      <c r="I37" s="37">
        <f>+'Outstanding Debt'!AV33</f>
        <v>0</v>
      </c>
      <c r="J37" s="37">
        <f>+'Outstanding Debt'!BE33</f>
        <v>192000</v>
      </c>
      <c r="K37" s="37">
        <f>+'Outstanding Debt'!BL33</f>
        <v>85000</v>
      </c>
      <c r="L37" s="37">
        <f>+'Outstanding Debt'!BS33</f>
        <v>507000</v>
      </c>
      <c r="M37" s="37">
        <f>+'Outstanding Debt'!BZ33</f>
        <v>225000</v>
      </c>
      <c r="N37" s="37">
        <f>+'Outstanding Debt'!CG33</f>
        <v>558000</v>
      </c>
      <c r="O37" s="37">
        <f>+'Outstanding Debt'!CN33</f>
        <v>260000</v>
      </c>
      <c r="P37" s="37">
        <f>+'Outstanding Debt'!CU33</f>
        <v>354000</v>
      </c>
      <c r="Q37" s="37">
        <f>+'Outstanding Debt'!DB33</f>
        <v>180000</v>
      </c>
      <c r="R37" s="37">
        <f>+'Outstanding Debt'!DI33</f>
        <v>100000</v>
      </c>
      <c r="S37" s="37">
        <f>+'Outstanding Debt'!DP33</f>
        <v>450000</v>
      </c>
      <c r="T37" s="37">
        <f>+'Outstanding Debt'!DW33</f>
        <v>895000</v>
      </c>
      <c r="U37" s="37">
        <f t="shared" si="1"/>
        <v>3806000</v>
      </c>
      <c r="V37" s="37">
        <f>+$U$48-SUM($U$11:U37)</f>
        <v>14467000</v>
      </c>
      <c r="W37" s="44">
        <f t="shared" si="3"/>
        <v>0.14812729097126942</v>
      </c>
      <c r="X37" s="2"/>
      <c r="Y37" s="62"/>
    </row>
    <row r="38" spans="2:25" x14ac:dyDescent="0.2">
      <c r="B38" s="3">
        <v>2048</v>
      </c>
      <c r="C38" s="3">
        <v>2047</v>
      </c>
      <c r="D38" s="37">
        <f>+'Outstanding Debt'!C34</f>
        <v>0</v>
      </c>
      <c r="E38" s="37">
        <f>+'Outstanding Debt'!L34</f>
        <v>0</v>
      </c>
      <c r="F38" s="37">
        <f>+'Outstanding Debt'!U34</f>
        <v>0</v>
      </c>
      <c r="G38" s="37">
        <f>+'Outstanding Debt'!AD34</f>
        <v>0</v>
      </c>
      <c r="H38" s="37">
        <f>+'Outstanding Debt'!AM34</f>
        <v>0</v>
      </c>
      <c r="I38" s="37">
        <f>+'Outstanding Debt'!AV34</f>
        <v>0</v>
      </c>
      <c r="J38" s="37">
        <f>+'Outstanding Debt'!BE34</f>
        <v>196000</v>
      </c>
      <c r="K38" s="37">
        <f>+'Outstanding Debt'!BL34</f>
        <v>90000</v>
      </c>
      <c r="L38" s="37">
        <f>+'Outstanding Debt'!BS34</f>
        <v>518000</v>
      </c>
      <c r="M38" s="37">
        <f>+'Outstanding Debt'!BZ34</f>
        <v>230000</v>
      </c>
      <c r="N38" s="37">
        <f>+'Outstanding Debt'!CG34</f>
        <v>575000</v>
      </c>
      <c r="O38" s="37">
        <f>+'Outstanding Debt'!CN34</f>
        <v>265000</v>
      </c>
      <c r="P38" s="37">
        <f>+'Outstanding Debt'!CU34</f>
        <v>363000</v>
      </c>
      <c r="Q38" s="37">
        <f>+'Outstanding Debt'!DB34</f>
        <v>185000</v>
      </c>
      <c r="R38" s="37">
        <f>+'Outstanding Debt'!DI34</f>
        <v>100000</v>
      </c>
      <c r="S38" s="37">
        <f>+'Outstanding Debt'!DP34</f>
        <v>465000</v>
      </c>
      <c r="T38" s="37">
        <f>+'Outstanding Debt'!DW34</f>
        <v>930000</v>
      </c>
      <c r="U38" s="37">
        <f t="shared" si="1"/>
        <v>3917000</v>
      </c>
      <c r="V38" s="37">
        <f>+$U$48-SUM($U$11:U38)</f>
        <v>10550000</v>
      </c>
      <c r="W38" s="44">
        <f t="shared" si="3"/>
        <v>0.10802121516187824</v>
      </c>
      <c r="X38" s="2"/>
      <c r="Y38" s="62"/>
    </row>
    <row r="39" spans="2:25" x14ac:dyDescent="0.2">
      <c r="B39" s="3">
        <v>2049</v>
      </c>
      <c r="C39" s="3">
        <v>2048</v>
      </c>
      <c r="D39" s="37">
        <f>+'Outstanding Debt'!C35</f>
        <v>0</v>
      </c>
      <c r="E39" s="37">
        <f>+'Outstanding Debt'!L35</f>
        <v>0</v>
      </c>
      <c r="F39" s="37">
        <f>+'Outstanding Debt'!U35</f>
        <v>0</v>
      </c>
      <c r="G39" s="37">
        <f>+'Outstanding Debt'!AD35</f>
        <v>0</v>
      </c>
      <c r="H39" s="37">
        <f>+'Outstanding Debt'!AM35</f>
        <v>0</v>
      </c>
      <c r="I39" s="37">
        <f>+'Outstanding Debt'!AV35</f>
        <v>0</v>
      </c>
      <c r="J39" s="37">
        <f>+'Outstanding Debt'!BE35</f>
        <v>200000</v>
      </c>
      <c r="K39" s="37">
        <f>+'Outstanding Debt'!BL35</f>
        <v>90000</v>
      </c>
      <c r="L39" s="37">
        <f>+'Outstanding Debt'!BS35</f>
        <v>530000</v>
      </c>
      <c r="M39" s="37">
        <f>+'Outstanding Debt'!BZ35</f>
        <v>235000</v>
      </c>
      <c r="N39" s="37">
        <f>+'Outstanding Debt'!CG35</f>
        <v>593000</v>
      </c>
      <c r="O39" s="37">
        <f>+'Outstanding Debt'!CN35</f>
        <v>275000</v>
      </c>
      <c r="P39" s="37">
        <f>+'Outstanding Debt'!CU35</f>
        <v>373000</v>
      </c>
      <c r="Q39" s="37">
        <f>+'Outstanding Debt'!DB35</f>
        <v>190000</v>
      </c>
      <c r="R39" s="37">
        <f>+'Outstanding Debt'!DI35</f>
        <v>105000</v>
      </c>
      <c r="S39" s="37">
        <f>+'Outstanding Debt'!DP35</f>
        <v>475000</v>
      </c>
      <c r="T39" s="37">
        <f>+'Outstanding Debt'!DW35</f>
        <v>960000</v>
      </c>
      <c r="U39" s="37">
        <f t="shared" si="1"/>
        <v>4026000</v>
      </c>
      <c r="V39" s="37">
        <f>+$U$48-SUM($U$11:U39)</f>
        <v>6524000</v>
      </c>
      <c r="W39" s="44">
        <f t="shared" si="3"/>
        <v>6.6799090778776646E-2</v>
      </c>
      <c r="X39" s="2"/>
      <c r="Y39" s="62"/>
    </row>
    <row r="40" spans="2:25" x14ac:dyDescent="0.2">
      <c r="B40" s="3">
        <v>2050</v>
      </c>
      <c r="C40" s="3">
        <v>2049</v>
      </c>
      <c r="D40" s="37">
        <f>+'Outstanding Debt'!C36</f>
        <v>0</v>
      </c>
      <c r="E40" s="37">
        <f>+'Outstanding Debt'!L36</f>
        <v>0</v>
      </c>
      <c r="F40" s="37">
        <f>+'Outstanding Debt'!U36</f>
        <v>0</v>
      </c>
      <c r="G40" s="37">
        <f>+'Outstanding Debt'!AD36</f>
        <v>0</v>
      </c>
      <c r="H40" s="37">
        <f>+'Outstanding Debt'!AM36</f>
        <v>0</v>
      </c>
      <c r="I40" s="37">
        <f>+'Outstanding Debt'!AV36</f>
        <v>0</v>
      </c>
      <c r="J40" s="37">
        <f>+'Outstanding Debt'!BE36</f>
        <v>205000</v>
      </c>
      <c r="K40" s="37">
        <f>+'Outstanding Debt'!BL36</f>
        <v>90000</v>
      </c>
      <c r="L40" s="37">
        <f>+'Outstanding Debt'!BS36</f>
        <v>542000</v>
      </c>
      <c r="M40" s="37">
        <f>+'Outstanding Debt'!BZ36</f>
        <v>240000</v>
      </c>
      <c r="N40" s="37">
        <f>+'Outstanding Debt'!CG36</f>
        <v>610000</v>
      </c>
      <c r="O40" s="37">
        <f>+'Outstanding Debt'!CN36</f>
        <v>280000</v>
      </c>
      <c r="P40" s="37">
        <f>+'Outstanding Debt'!CU36</f>
        <v>0</v>
      </c>
      <c r="Q40" s="37">
        <f>+'Outstanding Debt'!DB36</f>
        <v>0</v>
      </c>
      <c r="R40" s="37">
        <f>+'Outstanding Debt'!DI36</f>
        <v>0</v>
      </c>
      <c r="S40" s="37">
        <f>+'Outstanding Debt'!DP36</f>
        <v>0</v>
      </c>
      <c r="T40" s="37">
        <f>+'Outstanding Debt'!DW36</f>
        <v>345000</v>
      </c>
      <c r="U40" s="37">
        <f t="shared" si="1"/>
        <v>2312000</v>
      </c>
      <c r="V40" s="37">
        <f>+$U$48-SUM($U$11:U40)</f>
        <v>4212000</v>
      </c>
      <c r="W40" s="44">
        <f t="shared" si="3"/>
        <v>4.3126574242827599E-2</v>
      </c>
      <c r="X40" s="2"/>
      <c r="Y40" s="62"/>
    </row>
    <row r="41" spans="2:25" x14ac:dyDescent="0.2">
      <c r="B41" s="3">
        <v>2051</v>
      </c>
      <c r="C41" s="3">
        <v>2050</v>
      </c>
      <c r="D41" s="37">
        <f>+'Outstanding Debt'!C37</f>
        <v>0</v>
      </c>
      <c r="E41" s="37">
        <f>+'Outstanding Debt'!L37</f>
        <v>0</v>
      </c>
      <c r="F41" s="37">
        <f>+'Outstanding Debt'!U37</f>
        <v>0</v>
      </c>
      <c r="G41" s="37">
        <f>+'Outstanding Debt'!AD37</f>
        <v>0</v>
      </c>
      <c r="H41" s="37">
        <f>+'Outstanding Debt'!AM37</f>
        <v>0</v>
      </c>
      <c r="I41" s="37">
        <f>+'Outstanding Debt'!AV37</f>
        <v>0</v>
      </c>
      <c r="J41" s="37">
        <f>+'Outstanding Debt'!BE37</f>
        <v>0</v>
      </c>
      <c r="K41" s="37">
        <f>+'Outstanding Debt'!BL37</f>
        <v>0</v>
      </c>
      <c r="L41" s="37">
        <f>+'Outstanding Debt'!BS37</f>
        <v>554000</v>
      </c>
      <c r="M41" s="37">
        <f>+'Outstanding Debt'!BZ37</f>
        <v>250000</v>
      </c>
      <c r="N41" s="37">
        <f>+'Outstanding Debt'!CG37</f>
        <v>629000</v>
      </c>
      <c r="O41" s="37">
        <f>+'Outstanding Debt'!CN37</f>
        <v>290000</v>
      </c>
      <c r="P41" s="37">
        <f>+'Outstanding Debt'!CU37</f>
        <v>0</v>
      </c>
      <c r="Q41" s="37">
        <f>+'Outstanding Debt'!DB37</f>
        <v>0</v>
      </c>
      <c r="R41" s="37">
        <f>+'Outstanding Debt'!DI37</f>
        <v>0</v>
      </c>
      <c r="S41" s="37">
        <f>+'Outstanding Debt'!DP37</f>
        <v>0</v>
      </c>
      <c r="T41" s="37">
        <f>+'Outstanding Debt'!DW37</f>
        <v>360000</v>
      </c>
      <c r="U41" s="37">
        <f t="shared" si="1"/>
        <v>2083000</v>
      </c>
      <c r="V41" s="37">
        <f>+$U$48-SUM($U$11:U41)</f>
        <v>2129000</v>
      </c>
      <c r="W41" s="44">
        <f t="shared" si="3"/>
        <v>2.1798783609444435E-2</v>
      </c>
      <c r="X41" s="2"/>
      <c r="Y41" s="62"/>
    </row>
    <row r="42" spans="2:25" x14ac:dyDescent="0.2">
      <c r="B42" s="3">
        <v>2052</v>
      </c>
      <c r="C42" s="3">
        <v>2051</v>
      </c>
      <c r="D42" s="37">
        <f>+'Outstanding Debt'!C38</f>
        <v>0</v>
      </c>
      <c r="E42" s="37">
        <f>+'Outstanding Debt'!L38</f>
        <v>0</v>
      </c>
      <c r="F42" s="37">
        <f>+'Outstanding Debt'!U38</f>
        <v>0</v>
      </c>
      <c r="G42" s="37">
        <f>+'Outstanding Debt'!AD38</f>
        <v>0</v>
      </c>
      <c r="H42" s="37">
        <f>+'Outstanding Debt'!AM38</f>
        <v>0</v>
      </c>
      <c r="I42" s="37">
        <f>+'Outstanding Debt'!AV38</f>
        <v>0</v>
      </c>
      <c r="J42" s="37">
        <f>+'Outstanding Debt'!BE38</f>
        <v>0</v>
      </c>
      <c r="K42" s="37">
        <f>+'Outstanding Debt'!BL38</f>
        <v>0</v>
      </c>
      <c r="L42" s="37">
        <f>+'Outstanding Debt'!BG38</f>
        <v>0</v>
      </c>
      <c r="M42" s="37">
        <f>+'Outstanding Debt'!BN38</f>
        <v>0</v>
      </c>
      <c r="N42" s="37">
        <f>+'Outstanding Debt'!CG38</f>
        <v>649000</v>
      </c>
      <c r="O42" s="37">
        <f>+'Outstanding Debt'!CN38</f>
        <v>300000</v>
      </c>
      <c r="P42" s="37">
        <f>+'Outstanding Debt'!CU38</f>
        <v>0</v>
      </c>
      <c r="Q42" s="37">
        <f>+'Outstanding Debt'!DB38</f>
        <v>0</v>
      </c>
      <c r="R42" s="37">
        <f>+'Outstanding Debt'!DI38</f>
        <v>0</v>
      </c>
      <c r="S42" s="37">
        <f>+'Outstanding Debt'!DP38</f>
        <v>0</v>
      </c>
      <c r="T42" s="37">
        <f>+'Outstanding Debt'!DW38</f>
        <v>375000</v>
      </c>
      <c r="U42" s="37">
        <f t="shared" si="1"/>
        <v>1324000</v>
      </c>
      <c r="V42" s="37">
        <f>+$U$48-SUM($U$11:U42)</f>
        <v>805000</v>
      </c>
      <c r="W42" s="44">
        <f t="shared" si="3"/>
        <v>8.2423770810722257E-3</v>
      </c>
      <c r="X42" s="2"/>
      <c r="Y42" s="62"/>
    </row>
    <row r="43" spans="2:25" x14ac:dyDescent="0.2">
      <c r="B43" s="3">
        <v>2053</v>
      </c>
      <c r="C43" s="3">
        <v>2052</v>
      </c>
      <c r="D43" s="37">
        <f>+'Outstanding Debt'!C39</f>
        <v>0</v>
      </c>
      <c r="E43" s="37">
        <f>+'Outstanding Debt'!L39</f>
        <v>0</v>
      </c>
      <c r="F43" s="37">
        <f>+'Outstanding Debt'!U39</f>
        <v>0</v>
      </c>
      <c r="G43" s="37">
        <f>+'Outstanding Debt'!AD39</f>
        <v>0</v>
      </c>
      <c r="H43" s="37">
        <f>+'Outstanding Debt'!AM39</f>
        <v>0</v>
      </c>
      <c r="I43" s="37">
        <f>+'Outstanding Debt'!AV39</f>
        <v>0</v>
      </c>
      <c r="J43" s="37">
        <f>+'Outstanding Debt'!BE39</f>
        <v>0</v>
      </c>
      <c r="K43" s="37">
        <f>+'Outstanding Debt'!BL39</f>
        <v>0</v>
      </c>
      <c r="L43" s="37">
        <f>+'Outstanding Debt'!BG39</f>
        <v>0</v>
      </c>
      <c r="M43" s="37">
        <f>+'Outstanding Debt'!BN39</f>
        <v>0</v>
      </c>
      <c r="N43" s="37">
        <f>+'Outstanding Debt'!CG39</f>
        <v>0</v>
      </c>
      <c r="O43" s="37">
        <f>+'Outstanding Debt'!CN39</f>
        <v>0</v>
      </c>
      <c r="P43" s="37">
        <f>+'Outstanding Debt'!CU39</f>
        <v>0</v>
      </c>
      <c r="Q43" s="37">
        <f>+'Outstanding Debt'!DB39</f>
        <v>0</v>
      </c>
      <c r="R43" s="37">
        <f>+'Outstanding Debt'!DI39</f>
        <v>0</v>
      </c>
      <c r="S43" s="37">
        <f>+'Outstanding Debt'!DP39</f>
        <v>0</v>
      </c>
      <c r="T43" s="37">
        <f>+'Outstanding Debt'!DW39</f>
        <v>390000</v>
      </c>
      <c r="U43" s="37">
        <f t="shared" si="1"/>
        <v>390000</v>
      </c>
      <c r="V43" s="37">
        <f>+$U$48-SUM($U$11:U43)</f>
        <v>415000</v>
      </c>
      <c r="W43" s="44">
        <f t="shared" si="3"/>
        <v>4.2491757622918928E-3</v>
      </c>
      <c r="X43" s="2"/>
      <c r="Y43" s="62"/>
    </row>
    <row r="44" spans="2:25" x14ac:dyDescent="0.2">
      <c r="B44" s="3">
        <v>2054</v>
      </c>
      <c r="C44" s="3">
        <v>2053</v>
      </c>
      <c r="D44" s="37">
        <f>+'Outstanding Debt'!C40</f>
        <v>0</v>
      </c>
      <c r="E44" s="37">
        <f>+'Outstanding Debt'!L40</f>
        <v>0</v>
      </c>
      <c r="F44" s="37">
        <f>+'Outstanding Debt'!U40</f>
        <v>0</v>
      </c>
      <c r="G44" s="37">
        <f>+'Outstanding Debt'!AD40</f>
        <v>0</v>
      </c>
      <c r="H44" s="37">
        <f>+'Outstanding Debt'!AM40</f>
        <v>0</v>
      </c>
      <c r="I44" s="37">
        <f>+'Outstanding Debt'!AV40</f>
        <v>0</v>
      </c>
      <c r="J44" s="37">
        <f>+'Outstanding Debt'!BE40</f>
        <v>0</v>
      </c>
      <c r="K44" s="37">
        <f>+'Outstanding Debt'!BL40</f>
        <v>0</v>
      </c>
      <c r="L44" s="37">
        <f>+'Outstanding Debt'!BG40</f>
        <v>0</v>
      </c>
      <c r="M44" s="37">
        <f>+'Outstanding Debt'!BN40</f>
        <v>0</v>
      </c>
      <c r="N44" s="37">
        <f>+'Outstanding Debt'!CG40</f>
        <v>0</v>
      </c>
      <c r="O44" s="37">
        <f>+'Outstanding Debt'!CN40</f>
        <v>0</v>
      </c>
      <c r="P44" s="37">
        <f>+'Outstanding Debt'!CU40</f>
        <v>0</v>
      </c>
      <c r="Q44" s="37">
        <f>+'Outstanding Debt'!DB40</f>
        <v>0</v>
      </c>
      <c r="R44" s="37">
        <f>+'Outstanding Debt'!DI40</f>
        <v>0</v>
      </c>
      <c r="S44" s="37">
        <f>+'Outstanding Debt'!DP40</f>
        <v>0</v>
      </c>
      <c r="T44" s="37">
        <f>+'Outstanding Debt'!DW40</f>
        <v>415000</v>
      </c>
      <c r="U44" s="37">
        <f t="shared" si="1"/>
        <v>415000</v>
      </c>
      <c r="V44" s="37">
        <f>+$U$48-SUM($U$11:U44)</f>
        <v>0</v>
      </c>
      <c r="W44" s="44">
        <f t="shared" si="3"/>
        <v>0</v>
      </c>
      <c r="X44" s="2"/>
      <c r="Y44" s="62"/>
    </row>
    <row r="45" spans="2:25" hidden="1" x14ac:dyDescent="0.2">
      <c r="B45" s="3">
        <v>2055</v>
      </c>
      <c r="C45" s="3">
        <v>2054</v>
      </c>
      <c r="D45" s="37">
        <f>+'Outstanding Debt'!C41</f>
        <v>0</v>
      </c>
      <c r="E45" s="37">
        <f>+'Outstanding Debt'!L41</f>
        <v>0</v>
      </c>
      <c r="F45" s="37">
        <f>+'Outstanding Debt'!U41</f>
        <v>0</v>
      </c>
      <c r="G45" s="37">
        <f>+'Outstanding Debt'!AD41</f>
        <v>0</v>
      </c>
      <c r="H45" s="37">
        <f>+'Outstanding Debt'!AM41</f>
        <v>0</v>
      </c>
      <c r="I45" s="37">
        <f>+'Outstanding Debt'!AV41</f>
        <v>0</v>
      </c>
      <c r="J45" s="37">
        <f>+'Outstanding Debt'!BE41</f>
        <v>0</v>
      </c>
      <c r="K45" s="37">
        <f>+'Outstanding Debt'!BL41</f>
        <v>0</v>
      </c>
      <c r="L45" s="37">
        <f>+'Outstanding Debt'!BG41</f>
        <v>0</v>
      </c>
      <c r="M45" s="37">
        <f>+'Outstanding Debt'!BN41</f>
        <v>0</v>
      </c>
      <c r="N45" s="37">
        <f>+'Outstanding Debt'!CG41</f>
        <v>0</v>
      </c>
      <c r="O45" s="37">
        <f>+'Outstanding Debt'!CN41</f>
        <v>0</v>
      </c>
      <c r="P45" s="37">
        <f>+'Outstanding Debt'!CU41</f>
        <v>0</v>
      </c>
      <c r="Q45" s="37">
        <f>+'Outstanding Debt'!DB41</f>
        <v>0</v>
      </c>
      <c r="R45" s="37">
        <f>+'Outstanding Debt'!DI41</f>
        <v>0</v>
      </c>
      <c r="S45" s="37">
        <f>+'Outstanding Debt'!DP41</f>
        <v>0</v>
      </c>
      <c r="T45" s="37">
        <f>+'Outstanding Debt'!DW41</f>
        <v>0</v>
      </c>
      <c r="U45" s="37">
        <f t="shared" si="1"/>
        <v>0</v>
      </c>
      <c r="V45" s="37">
        <f>+$U$48-SUM($U$11:U45)</f>
        <v>0</v>
      </c>
      <c r="W45" s="44">
        <f t="shared" si="3"/>
        <v>0</v>
      </c>
      <c r="X45" s="2"/>
      <c r="Y45" s="62"/>
    </row>
    <row r="46" spans="2:25" hidden="1" x14ac:dyDescent="0.2">
      <c r="B46" s="3">
        <v>2056</v>
      </c>
      <c r="C46" s="3">
        <v>2055</v>
      </c>
      <c r="D46" s="37">
        <f>+'Outstanding Debt'!C42</f>
        <v>0</v>
      </c>
      <c r="E46" s="37">
        <f>+'Outstanding Debt'!L42</f>
        <v>0</v>
      </c>
      <c r="F46" s="37">
        <f>+'Outstanding Debt'!U42</f>
        <v>0</v>
      </c>
      <c r="G46" s="37">
        <f>+'Outstanding Debt'!AD42</f>
        <v>0</v>
      </c>
      <c r="H46" s="37">
        <f>+'Outstanding Debt'!AM42</f>
        <v>0</v>
      </c>
      <c r="I46" s="37">
        <f>+'Outstanding Debt'!AV42</f>
        <v>0</v>
      </c>
      <c r="J46" s="37">
        <f>+'Outstanding Debt'!BE42</f>
        <v>0</v>
      </c>
      <c r="K46" s="37">
        <f>+'Outstanding Debt'!BL42</f>
        <v>0</v>
      </c>
      <c r="L46" s="37">
        <f>+'Outstanding Debt'!BG42</f>
        <v>0</v>
      </c>
      <c r="M46" s="37">
        <f>+'Outstanding Debt'!BN42</f>
        <v>0</v>
      </c>
      <c r="N46" s="37">
        <f>+'Outstanding Debt'!CG42</f>
        <v>0</v>
      </c>
      <c r="O46" s="37">
        <f>+'Outstanding Debt'!CN42</f>
        <v>0</v>
      </c>
      <c r="P46" s="37">
        <f>+'Outstanding Debt'!CU42</f>
        <v>0</v>
      </c>
      <c r="Q46" s="37">
        <f>+'Outstanding Debt'!DB42</f>
        <v>0</v>
      </c>
      <c r="R46" s="37">
        <f>+'Outstanding Debt'!DI42</f>
        <v>0</v>
      </c>
      <c r="S46" s="37">
        <f>+'Outstanding Debt'!DP42</f>
        <v>0</v>
      </c>
      <c r="T46" s="37">
        <f>+'Outstanding Debt'!DW42</f>
        <v>0</v>
      </c>
      <c r="U46" s="37">
        <f t="shared" si="1"/>
        <v>0</v>
      </c>
      <c r="V46" s="37">
        <f>+$U$48-SUM($U$11:U46)</f>
        <v>0</v>
      </c>
      <c r="W46" s="44">
        <f t="shared" si="3"/>
        <v>0</v>
      </c>
      <c r="X46" s="2"/>
      <c r="Y46" s="62"/>
    </row>
    <row r="47" spans="2:25" hidden="1" x14ac:dyDescent="0.2">
      <c r="B47" s="3">
        <v>2057</v>
      </c>
      <c r="C47" s="3">
        <v>2056</v>
      </c>
      <c r="D47" s="37">
        <f>+'Outstanding Debt'!C43</f>
        <v>0</v>
      </c>
      <c r="E47" s="37">
        <f>+'Outstanding Debt'!L43</f>
        <v>0</v>
      </c>
      <c r="F47" s="37">
        <f>+'Outstanding Debt'!U43</f>
        <v>0</v>
      </c>
      <c r="G47" s="37">
        <f>+'Outstanding Debt'!AD43</f>
        <v>0</v>
      </c>
      <c r="H47" s="37">
        <f>+'Outstanding Debt'!AM43</f>
        <v>0</v>
      </c>
      <c r="I47" s="37">
        <f>+'Outstanding Debt'!AV43</f>
        <v>0</v>
      </c>
      <c r="J47" s="37">
        <f>+'Outstanding Debt'!BE43</f>
        <v>0</v>
      </c>
      <c r="K47" s="37">
        <f>+'Outstanding Debt'!BL43</f>
        <v>0</v>
      </c>
      <c r="L47" s="37">
        <f>+'Outstanding Debt'!BG43</f>
        <v>0</v>
      </c>
      <c r="M47" s="37">
        <f>+'Outstanding Debt'!BN43</f>
        <v>0</v>
      </c>
      <c r="N47" s="37">
        <f>+'Outstanding Debt'!CG43</f>
        <v>0</v>
      </c>
      <c r="O47" s="37">
        <f>+'Outstanding Debt'!CN43</f>
        <v>0</v>
      </c>
      <c r="P47" s="37">
        <f>+'Outstanding Debt'!CU43</f>
        <v>0</v>
      </c>
      <c r="Q47" s="37">
        <f>+'Outstanding Debt'!DB43</f>
        <v>0</v>
      </c>
      <c r="R47" s="37">
        <f>+'Outstanding Debt'!DI43</f>
        <v>0</v>
      </c>
      <c r="S47" s="37">
        <f>+'Outstanding Debt'!DP43</f>
        <v>0</v>
      </c>
      <c r="T47" s="37">
        <f>+'Outstanding Debt'!DW43</f>
        <v>0</v>
      </c>
      <c r="U47" s="37">
        <f t="shared" si="1"/>
        <v>0</v>
      </c>
      <c r="V47" s="37">
        <f>+$U$48-SUM($U$11:U47)</f>
        <v>0</v>
      </c>
      <c r="W47" s="44">
        <f t="shared" si="3"/>
        <v>0</v>
      </c>
      <c r="X47" s="2"/>
      <c r="Y47" s="62"/>
    </row>
    <row r="48" spans="2:25" ht="13.5" thickBot="1" x14ac:dyDescent="0.25">
      <c r="B48" s="19" t="s">
        <v>8</v>
      </c>
      <c r="C48" s="19"/>
      <c r="D48" s="46">
        <f t="shared" ref="D48:U48" si="4">SUM(D11:D47)</f>
        <v>0</v>
      </c>
      <c r="E48" s="46">
        <f t="shared" si="4"/>
        <v>1830000</v>
      </c>
      <c r="F48" s="46">
        <f t="shared" si="4"/>
        <v>3725000</v>
      </c>
      <c r="G48" s="46">
        <f t="shared" si="4"/>
        <v>230000</v>
      </c>
      <c r="H48" s="46">
        <f t="shared" si="4"/>
        <v>6970000</v>
      </c>
      <c r="I48" s="46">
        <f t="shared" si="4"/>
        <v>3130000</v>
      </c>
      <c r="J48" s="46">
        <f t="shared" si="4"/>
        <v>4319000</v>
      </c>
      <c r="K48" s="46">
        <f t="shared" si="4"/>
        <v>1930000</v>
      </c>
      <c r="L48" s="46">
        <f t="shared" ref="L48:T48" si="5">SUM(L11:L47)</f>
        <v>11958000</v>
      </c>
      <c r="M48" s="46">
        <f t="shared" si="5"/>
        <v>5315000</v>
      </c>
      <c r="N48" s="46">
        <f t="shared" si="5"/>
        <v>13070000</v>
      </c>
      <c r="O48" s="46">
        <f t="shared" si="5"/>
        <v>6010000</v>
      </c>
      <c r="P48" s="46">
        <f t="shared" si="5"/>
        <v>7124000</v>
      </c>
      <c r="Q48" s="46">
        <f t="shared" si="5"/>
        <v>3620000</v>
      </c>
      <c r="R48" s="46">
        <f t="shared" si="5"/>
        <v>2590000</v>
      </c>
      <c r="S48" s="46">
        <f t="shared" si="5"/>
        <v>8910000</v>
      </c>
      <c r="T48" s="46">
        <f t="shared" si="5"/>
        <v>16935000</v>
      </c>
      <c r="U48" s="46">
        <f t="shared" si="4"/>
        <v>97666000</v>
      </c>
      <c r="V48" s="46"/>
      <c r="W48" s="105"/>
      <c r="X48" s="65"/>
    </row>
    <row r="49" spans="2:20" ht="13.5" thickTop="1" x14ac:dyDescent="0.2"/>
    <row r="50" spans="2:20" x14ac:dyDescent="0.2">
      <c r="B50" s="7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</row>
    <row r="51" spans="2:20" x14ac:dyDescent="0.2">
      <c r="B51" s="7"/>
    </row>
    <row r="52" spans="2:20" x14ac:dyDescent="0.2">
      <c r="C52" s="7"/>
    </row>
  </sheetData>
  <mergeCells count="2">
    <mergeCell ref="B3:W3"/>
    <mergeCell ref="B4:W4"/>
  </mergeCells>
  <printOptions horizontalCentered="1"/>
  <pageMargins left="0.25" right="0.25" top="0.75" bottom="0.75" header="0.3" footer="0.3"/>
  <pageSetup scale="65" orientation="landscape" r:id="rId1"/>
  <headerFooter>
    <oddFooter>&amp;L&amp;8&amp;D&amp;Z&amp;F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B3:T56"/>
  <sheetViews>
    <sheetView zoomScaleNormal="100" workbookViewId="0">
      <selection activeCell="V24" sqref="V24"/>
    </sheetView>
  </sheetViews>
  <sheetFormatPr defaultColWidth="8.85546875" defaultRowHeight="12.75" x14ac:dyDescent="0.2"/>
  <cols>
    <col min="1" max="1" width="1.85546875" style="1" customWidth="1"/>
    <col min="2" max="2" width="8.42578125" style="1" customWidth="1"/>
    <col min="3" max="3" width="8" style="1" customWidth="1"/>
    <col min="4" max="6" width="13.5703125" style="1" customWidth="1"/>
    <col min="7" max="7" width="2.85546875" style="1" customWidth="1"/>
    <col min="8" max="10" width="13.5703125" style="1" customWidth="1"/>
    <col min="11" max="11" width="2.85546875" style="1" customWidth="1"/>
    <col min="12" max="14" width="13.5703125" style="1" customWidth="1"/>
    <col min="15" max="15" width="2.5703125" style="1" customWidth="1"/>
    <col min="16" max="18" width="13.5703125" style="1" customWidth="1"/>
    <col min="19" max="19" width="12.140625" style="1" customWidth="1"/>
    <col min="20" max="20" width="13.42578125" style="1" customWidth="1"/>
    <col min="21" max="16384" width="8.85546875" style="1"/>
  </cols>
  <sheetData>
    <row r="3" spans="2:20" ht="15.75" x14ac:dyDescent="0.25">
      <c r="B3" s="182" t="s">
        <v>6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</row>
    <row r="4" spans="2:20" ht="15" thickBot="1" x14ac:dyDescent="0.25">
      <c r="B4" s="184" t="s">
        <v>165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</row>
    <row r="5" spans="2:20" x14ac:dyDescent="0.2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</row>
    <row r="6" spans="2:20" x14ac:dyDescent="0.2">
      <c r="B6" s="40"/>
      <c r="C6" s="40"/>
      <c r="D6" s="40"/>
      <c r="E6" s="40"/>
      <c r="F6" s="40"/>
      <c r="G6" s="40"/>
      <c r="K6" s="40"/>
    </row>
    <row r="7" spans="2:20" x14ac:dyDescent="0.2">
      <c r="H7" s="40"/>
      <c r="I7" s="40"/>
      <c r="J7" s="40"/>
      <c r="L7" s="40"/>
      <c r="M7" s="40"/>
      <c r="N7" s="40"/>
      <c r="O7" s="40"/>
      <c r="P7" s="40"/>
      <c r="Q7" s="40"/>
      <c r="R7" s="40"/>
    </row>
    <row r="8" spans="2:20" ht="14.45" customHeight="1" x14ac:dyDescent="0.2">
      <c r="B8" s="41" t="s">
        <v>0</v>
      </c>
      <c r="C8" s="41" t="s">
        <v>84</v>
      </c>
      <c r="D8" s="183" t="s">
        <v>88</v>
      </c>
      <c r="E8" s="183"/>
      <c r="F8" s="183"/>
      <c r="H8" s="183" t="s">
        <v>163</v>
      </c>
      <c r="I8" s="183"/>
      <c r="J8" s="183"/>
      <c r="L8" s="183" t="s">
        <v>220</v>
      </c>
      <c r="M8" s="183"/>
      <c r="N8" s="183"/>
      <c r="O8" s="41"/>
      <c r="P8" s="183" t="s">
        <v>162</v>
      </c>
      <c r="Q8" s="183"/>
      <c r="R8" s="183"/>
    </row>
    <row r="9" spans="2:20" x14ac:dyDescent="0.2">
      <c r="B9" s="42">
        <v>41912</v>
      </c>
      <c r="C9" s="42" t="s">
        <v>85</v>
      </c>
      <c r="D9" s="42" t="s">
        <v>5</v>
      </c>
      <c r="E9" s="42" t="s">
        <v>4</v>
      </c>
      <c r="F9" s="42" t="s">
        <v>8</v>
      </c>
      <c r="G9" s="42"/>
      <c r="H9" s="42" t="s">
        <v>5</v>
      </c>
      <c r="I9" s="42" t="s">
        <v>4</v>
      </c>
      <c r="J9" s="42" t="s">
        <v>8</v>
      </c>
      <c r="K9" s="42"/>
      <c r="L9" s="42" t="s">
        <v>5</v>
      </c>
      <c r="M9" s="42" t="s">
        <v>4</v>
      </c>
      <c r="N9" s="42" t="s">
        <v>8</v>
      </c>
      <c r="O9" s="42"/>
      <c r="P9" s="42" t="s">
        <v>5</v>
      </c>
      <c r="Q9" s="42" t="s">
        <v>4</v>
      </c>
      <c r="R9" s="42" t="s">
        <v>8</v>
      </c>
    </row>
    <row r="10" spans="2:20" hidden="1" x14ac:dyDescent="0.2">
      <c r="B10" s="3">
        <v>2021</v>
      </c>
      <c r="C10" s="3">
        <v>2020</v>
      </c>
      <c r="D10" s="36"/>
      <c r="E10" s="36"/>
      <c r="F10" s="36"/>
      <c r="G10" s="3"/>
      <c r="H10" s="36"/>
      <c r="I10" s="36"/>
      <c r="J10" s="36"/>
      <c r="K10" s="3"/>
      <c r="L10" s="36"/>
      <c r="M10" s="36"/>
      <c r="N10" s="36"/>
      <c r="O10" s="37"/>
      <c r="P10" s="36"/>
      <c r="Q10" s="36"/>
      <c r="R10" s="36"/>
      <c r="S10" s="2"/>
      <c r="T10" s="62"/>
    </row>
    <row r="11" spans="2:20" hidden="1" x14ac:dyDescent="0.2">
      <c r="B11" s="3">
        <v>2022</v>
      </c>
      <c r="C11" s="3">
        <v>2021</v>
      </c>
      <c r="D11" s="36"/>
      <c r="E11" s="36"/>
      <c r="F11" s="36"/>
      <c r="G11" s="3"/>
      <c r="H11" s="36"/>
      <c r="I11" s="36"/>
      <c r="J11" s="36"/>
      <c r="K11" s="3"/>
      <c r="L11" s="36"/>
      <c r="M11" s="36"/>
      <c r="N11" s="36"/>
      <c r="O11" s="37"/>
      <c r="P11" s="36"/>
      <c r="Q11" s="36"/>
      <c r="R11" s="36"/>
      <c r="S11" s="2"/>
      <c r="T11" s="62"/>
    </row>
    <row r="12" spans="2:20" hidden="1" x14ac:dyDescent="0.2">
      <c r="B12" s="3">
        <v>2023</v>
      </c>
      <c r="C12" s="3">
        <v>2022</v>
      </c>
      <c r="D12" s="36"/>
      <c r="E12" s="36"/>
      <c r="F12" s="36"/>
      <c r="G12" s="3"/>
      <c r="H12" s="36"/>
      <c r="I12" s="36"/>
      <c r="J12" s="36"/>
      <c r="K12" s="3"/>
      <c r="L12" s="36"/>
      <c r="M12" s="36"/>
      <c r="N12" s="36"/>
      <c r="O12" s="37"/>
      <c r="P12" s="36"/>
      <c r="Q12" s="36"/>
      <c r="R12" s="36"/>
      <c r="S12" s="2"/>
      <c r="T12" s="62"/>
    </row>
    <row r="13" spans="2:20" hidden="1" x14ac:dyDescent="0.2">
      <c r="B13" s="3">
        <v>2024</v>
      </c>
      <c r="C13" s="3">
        <v>2023</v>
      </c>
      <c r="D13" s="37"/>
      <c r="E13" s="37"/>
      <c r="F13" s="37"/>
      <c r="G13" s="3"/>
      <c r="H13" s="37"/>
      <c r="I13" s="37"/>
      <c r="J13" s="37"/>
      <c r="K13" s="3"/>
      <c r="L13" s="37"/>
      <c r="M13" s="37"/>
      <c r="N13" s="37"/>
      <c r="O13" s="37"/>
      <c r="P13" s="37"/>
      <c r="Q13" s="37"/>
      <c r="R13" s="37"/>
      <c r="S13" s="2"/>
      <c r="T13" s="62"/>
    </row>
    <row r="14" spans="2:20" x14ac:dyDescent="0.2">
      <c r="B14" s="3">
        <v>2025</v>
      </c>
      <c r="C14" s="3">
        <v>2024</v>
      </c>
      <c r="D14" s="36">
        <f>+'Outstanding Debt'!EH11</f>
        <v>4234000</v>
      </c>
      <c r="E14" s="36">
        <f>+'Outstanding Debt'!EI11</f>
        <v>2666870.39</v>
      </c>
      <c r="F14" s="36">
        <f t="shared" ref="F14:F25" si="0">SUM(D14:E14)</f>
        <v>6900870.3900000006</v>
      </c>
      <c r="G14" s="3"/>
      <c r="H14" s="36">
        <f>+'Outstanding Debt'!EM11</f>
        <v>2870374.5</v>
      </c>
      <c r="I14" s="36">
        <f>+'Outstanding Debt'!EN11</f>
        <v>1957983.2583333</v>
      </c>
      <c r="J14" s="36">
        <f t="shared" ref="J14:J25" si="1">SUM(H14:I14)</f>
        <v>4828357.7583333002</v>
      </c>
      <c r="K14" s="3"/>
      <c r="L14" s="36">
        <f>+'Outstanding Debt'!ER11</f>
        <v>365000</v>
      </c>
      <c r="M14" s="36">
        <f>+'Outstanding Debt'!ES11</f>
        <v>112731.26</v>
      </c>
      <c r="N14" s="36">
        <f t="shared" ref="N14:N25" si="2">SUM(L14:M14)</f>
        <v>477731.26</v>
      </c>
      <c r="O14" s="37"/>
      <c r="P14" s="36">
        <f>+'Outstanding Debt'!EW11</f>
        <v>998625.5</v>
      </c>
      <c r="Q14" s="36">
        <f>+'Outstanding Debt'!EX11</f>
        <v>596155.87166670011</v>
      </c>
      <c r="R14" s="171">
        <f t="shared" ref="R14:R25" si="3">SUM(P14:Q14)</f>
        <v>1594781.3716667001</v>
      </c>
      <c r="S14" s="2"/>
      <c r="T14" s="62"/>
    </row>
    <row r="15" spans="2:20" x14ac:dyDescent="0.2">
      <c r="B15" s="3">
        <v>2026</v>
      </c>
      <c r="C15" s="3">
        <v>2025</v>
      </c>
      <c r="D15" s="163">
        <f>+'Outstanding Debt'!EH12</f>
        <v>4207000</v>
      </c>
      <c r="E15" s="37">
        <f>+'Outstanding Debt'!EI12</f>
        <v>2461823.98</v>
      </c>
      <c r="F15" s="37">
        <f t="shared" si="0"/>
        <v>6668823.9800000004</v>
      </c>
      <c r="G15" s="3"/>
      <c r="H15" s="168">
        <f>+'Outstanding Debt'!EM12</f>
        <v>2988241</v>
      </c>
      <c r="I15" s="37">
        <f>+'Outstanding Debt'!EN12</f>
        <v>1835798.66</v>
      </c>
      <c r="J15" s="37">
        <f t="shared" si="1"/>
        <v>4824039.66</v>
      </c>
      <c r="K15" s="3"/>
      <c r="L15" s="170">
        <f>+'Outstanding Debt'!ER12</f>
        <v>375000</v>
      </c>
      <c r="M15" s="37">
        <f>+'Outstanding Debt'!ES12</f>
        <v>101781.26</v>
      </c>
      <c r="N15" s="37">
        <f t="shared" si="2"/>
        <v>476781.26</v>
      </c>
      <c r="O15" s="37"/>
      <c r="P15" s="165">
        <f>+'Outstanding Debt'!EW12</f>
        <v>843759</v>
      </c>
      <c r="Q15" s="37">
        <f>+'Outstanding Debt'!EX12</f>
        <v>524244.06000000006</v>
      </c>
      <c r="R15" s="37">
        <f t="shared" si="3"/>
        <v>1368003.06</v>
      </c>
      <c r="S15" s="2"/>
      <c r="T15" s="62"/>
    </row>
    <row r="16" spans="2:20" x14ac:dyDescent="0.2">
      <c r="B16" s="3">
        <v>2027</v>
      </c>
      <c r="C16" s="3">
        <v>2026</v>
      </c>
      <c r="D16" s="163">
        <f>+'Outstanding Debt'!EH13</f>
        <v>4324000</v>
      </c>
      <c r="E16" s="37">
        <f>+'Outstanding Debt'!EI13</f>
        <v>2344531.58</v>
      </c>
      <c r="F16" s="37">
        <f t="shared" si="0"/>
        <v>6668531.5800000001</v>
      </c>
      <c r="G16" s="3"/>
      <c r="H16" s="168">
        <f>+'Outstanding Debt'!EM13</f>
        <v>3061774</v>
      </c>
      <c r="I16" s="37">
        <f>+'Outstanding Debt'!EN13</f>
        <v>1764243.9849999999</v>
      </c>
      <c r="J16" s="37">
        <f t="shared" si="1"/>
        <v>4826017.9849999994</v>
      </c>
      <c r="K16" s="3"/>
      <c r="L16" s="170">
        <f>+'Outstanding Debt'!ER13</f>
        <v>385000</v>
      </c>
      <c r="M16" s="37">
        <f>+'Outstanding Debt'!ES13</f>
        <v>90531.26</v>
      </c>
      <c r="N16" s="37">
        <f t="shared" si="2"/>
        <v>475531.26</v>
      </c>
      <c r="O16" s="37"/>
      <c r="P16" s="165">
        <f>+'Outstanding Debt'!EW13</f>
        <v>877226</v>
      </c>
      <c r="Q16" s="37">
        <f>+'Outstanding Debt'!EX13</f>
        <v>489756.3350000002</v>
      </c>
      <c r="R16" s="37">
        <f t="shared" si="3"/>
        <v>1366982.3350000002</v>
      </c>
      <c r="S16" s="2"/>
      <c r="T16" s="62"/>
    </row>
    <row r="17" spans="2:20" x14ac:dyDescent="0.2">
      <c r="B17" s="3">
        <v>2028</v>
      </c>
      <c r="C17" s="3">
        <v>2027</v>
      </c>
      <c r="D17" s="163">
        <f>+'Outstanding Debt'!EH14</f>
        <v>3625000</v>
      </c>
      <c r="E17" s="37">
        <f>+'Outstanding Debt'!EI14</f>
        <v>2220694.6799999997</v>
      </c>
      <c r="F17" s="37">
        <f t="shared" si="0"/>
        <v>5845694.6799999997</v>
      </c>
      <c r="G17" s="3"/>
      <c r="H17" s="168">
        <f>+'Outstanding Debt'!EM14</f>
        <v>2556090.5</v>
      </c>
      <c r="I17" s="37">
        <f>+'Outstanding Debt'!EN14</f>
        <v>1689337.99</v>
      </c>
      <c r="J17" s="37">
        <f t="shared" si="1"/>
        <v>4245428.49</v>
      </c>
      <c r="K17" s="3"/>
      <c r="L17" s="170">
        <f>+'Outstanding Debt'!ER14</f>
        <v>395000</v>
      </c>
      <c r="M17" s="37">
        <f>+'Outstanding Debt'!ES14</f>
        <v>78981.259999999995</v>
      </c>
      <c r="N17" s="37">
        <f t="shared" si="2"/>
        <v>473981.26</v>
      </c>
      <c r="O17" s="37"/>
      <c r="P17" s="165">
        <f>+'Outstanding Debt'!EW14</f>
        <v>673909.5</v>
      </c>
      <c r="Q17" s="37">
        <f>+'Outstanding Debt'!EX14</f>
        <v>452375.4299999997</v>
      </c>
      <c r="R17" s="37">
        <f t="shared" si="3"/>
        <v>1126284.9299999997</v>
      </c>
      <c r="S17" s="2"/>
      <c r="T17" s="62"/>
    </row>
    <row r="18" spans="2:20" x14ac:dyDescent="0.2">
      <c r="B18" s="3">
        <v>2029</v>
      </c>
      <c r="C18" s="3">
        <v>2028</v>
      </c>
      <c r="D18" s="163">
        <f>+'Outstanding Debt'!EH15</f>
        <v>3743000</v>
      </c>
      <c r="E18" s="37">
        <f>+'Outstanding Debt'!EI15</f>
        <v>2132407.08</v>
      </c>
      <c r="F18" s="37">
        <f t="shared" si="0"/>
        <v>5875407.0800000001</v>
      </c>
      <c r="G18" s="3"/>
      <c r="H18" s="168">
        <f>+'Outstanding Debt'!EM15</f>
        <v>2622023.5</v>
      </c>
      <c r="I18" s="37">
        <f>+'Outstanding Debt'!EN15</f>
        <v>1640001.9249999998</v>
      </c>
      <c r="J18" s="37">
        <f t="shared" si="1"/>
        <v>4262025.4249999998</v>
      </c>
      <c r="K18" s="3"/>
      <c r="L18" s="170">
        <f>+'Outstanding Debt'!ER15</f>
        <v>410000</v>
      </c>
      <c r="M18" s="37">
        <f>+'Outstanding Debt'!ES15</f>
        <v>67131.259999999995</v>
      </c>
      <c r="N18" s="37">
        <f t="shared" si="2"/>
        <v>477131.26</v>
      </c>
      <c r="O18" s="37"/>
      <c r="P18" s="165">
        <f>+'Outstanding Debt'!EW15</f>
        <v>710976.5</v>
      </c>
      <c r="Q18" s="37">
        <f>+'Outstanding Debt'!EX15</f>
        <v>425273.89500000025</v>
      </c>
      <c r="R18" s="37">
        <f t="shared" si="3"/>
        <v>1136250.3950000003</v>
      </c>
      <c r="S18" s="2"/>
      <c r="T18" s="62"/>
    </row>
    <row r="19" spans="2:20" x14ac:dyDescent="0.2">
      <c r="B19" s="3">
        <v>2030</v>
      </c>
      <c r="C19" s="3">
        <v>2029</v>
      </c>
      <c r="D19" s="163">
        <f>+'Outstanding Debt'!EH16</f>
        <v>3820000</v>
      </c>
      <c r="E19" s="37">
        <f>+'Outstanding Debt'!EI16</f>
        <v>2042557.68</v>
      </c>
      <c r="F19" s="37">
        <f t="shared" si="0"/>
        <v>5862557.6799999997</v>
      </c>
      <c r="G19" s="3"/>
      <c r="H19" s="168">
        <f>+'Outstanding Debt'!EM16</f>
        <v>2662156.5</v>
      </c>
      <c r="I19" s="37">
        <f>+'Outstanding Debt'!EN16</f>
        <v>1590167.82</v>
      </c>
      <c r="J19" s="37">
        <f t="shared" si="1"/>
        <v>4252324.32</v>
      </c>
      <c r="K19" s="3"/>
      <c r="L19" s="170">
        <f>+'Outstanding Debt'!ER16</f>
        <v>420000</v>
      </c>
      <c r="M19" s="37">
        <f>+'Outstanding Debt'!ES16</f>
        <v>54831.26</v>
      </c>
      <c r="N19" s="37">
        <f t="shared" si="2"/>
        <v>474831.26</v>
      </c>
      <c r="O19" s="37"/>
      <c r="P19" s="165">
        <f>+'Outstanding Debt'!EW16</f>
        <v>737843.5</v>
      </c>
      <c r="Q19" s="37">
        <f>+'Outstanding Debt'!EX16</f>
        <v>397558.59999999986</v>
      </c>
      <c r="R19" s="37">
        <f t="shared" si="3"/>
        <v>1135402.0999999999</v>
      </c>
      <c r="S19" s="2"/>
      <c r="T19" s="62"/>
    </row>
    <row r="20" spans="2:20" x14ac:dyDescent="0.2">
      <c r="B20" s="3">
        <v>2031</v>
      </c>
      <c r="C20" s="3">
        <v>2030</v>
      </c>
      <c r="D20" s="163">
        <f>+'Outstanding Debt'!EH17</f>
        <v>3584000</v>
      </c>
      <c r="E20" s="37">
        <f>+'Outstanding Debt'!EI17</f>
        <v>1955645.28</v>
      </c>
      <c r="F20" s="37">
        <f t="shared" si="0"/>
        <v>5539645.2800000003</v>
      </c>
      <c r="G20" s="3"/>
      <c r="H20" s="168">
        <f>+'Outstanding Debt'!EM17</f>
        <v>2581489.5</v>
      </c>
      <c r="I20" s="37">
        <f>+'Outstanding Debt'!EN17</f>
        <v>1538543.2250000001</v>
      </c>
      <c r="J20" s="37">
        <f t="shared" si="1"/>
        <v>4120032.7250000001</v>
      </c>
      <c r="K20" s="3"/>
      <c r="L20" s="170">
        <f>+'Outstanding Debt'!ER17</f>
        <v>430000</v>
      </c>
      <c r="M20" s="37">
        <f>+'Outstanding Debt'!ES17</f>
        <v>46431.26</v>
      </c>
      <c r="N20" s="37">
        <f t="shared" si="2"/>
        <v>476431.26</v>
      </c>
      <c r="O20" s="37"/>
      <c r="P20" s="165">
        <f>+'Outstanding Debt'!EW17</f>
        <v>572510.5</v>
      </c>
      <c r="Q20" s="37">
        <f>+'Outstanding Debt'!EX17</f>
        <v>370670.79499999993</v>
      </c>
      <c r="R20" s="37">
        <f t="shared" si="3"/>
        <v>943181.29499999993</v>
      </c>
      <c r="S20" s="2"/>
      <c r="T20" s="62"/>
    </row>
    <row r="21" spans="2:20" x14ac:dyDescent="0.2">
      <c r="B21" s="3">
        <v>2032</v>
      </c>
      <c r="C21" s="3">
        <v>2031</v>
      </c>
      <c r="D21" s="163">
        <f>+'Outstanding Debt'!EH18</f>
        <v>3682000</v>
      </c>
      <c r="E21" s="37">
        <f>+'Outstanding Debt'!EI18</f>
        <v>1882102.0799999998</v>
      </c>
      <c r="F21" s="37">
        <f t="shared" si="0"/>
        <v>5564102.0800000001</v>
      </c>
      <c r="G21" s="3"/>
      <c r="H21" s="168">
        <f>+'Outstanding Debt'!EM18</f>
        <v>2640322.5</v>
      </c>
      <c r="I21" s="37">
        <f>+'Outstanding Debt'!EN18</f>
        <v>1494500.3399999999</v>
      </c>
      <c r="J21" s="37">
        <f t="shared" si="1"/>
        <v>4134822.84</v>
      </c>
      <c r="K21" s="3"/>
      <c r="L21" s="170">
        <f>+'Outstanding Debt'!ER18</f>
        <v>440000</v>
      </c>
      <c r="M21" s="37">
        <f>+'Outstanding Debt'!ES18</f>
        <v>37831.26</v>
      </c>
      <c r="N21" s="37">
        <f t="shared" si="2"/>
        <v>477831.26</v>
      </c>
      <c r="O21" s="37"/>
      <c r="P21" s="165">
        <f>+'Outstanding Debt'!EW18</f>
        <v>601677.5</v>
      </c>
      <c r="Q21" s="37">
        <f>+'Outstanding Debt'!EX18</f>
        <v>349770.48</v>
      </c>
      <c r="R21" s="37">
        <f t="shared" si="3"/>
        <v>951447.98</v>
      </c>
      <c r="S21" s="2"/>
      <c r="T21" s="62"/>
    </row>
    <row r="22" spans="2:20" x14ac:dyDescent="0.2">
      <c r="B22" s="3">
        <v>2033</v>
      </c>
      <c r="C22" s="3">
        <v>2032</v>
      </c>
      <c r="D22" s="163">
        <f>+'Outstanding Debt'!EH19</f>
        <v>3746000</v>
      </c>
      <c r="E22" s="37">
        <f>+'Outstanding Debt'!EI19</f>
        <v>1804908.88</v>
      </c>
      <c r="F22" s="37">
        <f t="shared" si="0"/>
        <v>5550908.8799999999</v>
      </c>
      <c r="G22" s="3"/>
      <c r="H22" s="168">
        <f>+'Outstanding Debt'!EM19</f>
        <v>2683489</v>
      </c>
      <c r="I22" s="37">
        <f>+'Outstanding Debt'!EN19</f>
        <v>1448107.4649999999</v>
      </c>
      <c r="J22" s="37">
        <f t="shared" si="1"/>
        <v>4131596.4649999999</v>
      </c>
      <c r="K22" s="3"/>
      <c r="L22" s="170">
        <f>+'Outstanding Debt'!ER19</f>
        <v>445000</v>
      </c>
      <c r="M22" s="37">
        <f>+'Outstanding Debt'!ES19</f>
        <v>29031.26</v>
      </c>
      <c r="N22" s="37">
        <f t="shared" si="2"/>
        <v>474031.26</v>
      </c>
      <c r="O22" s="37"/>
      <c r="P22" s="165">
        <f>+'Outstanding Debt'!EW19</f>
        <v>617511</v>
      </c>
      <c r="Q22" s="37">
        <f>+'Outstanding Debt'!EX19</f>
        <v>327770.15500000003</v>
      </c>
      <c r="R22" s="37">
        <f t="shared" si="3"/>
        <v>945281.15500000003</v>
      </c>
      <c r="S22" s="2"/>
      <c r="T22" s="62"/>
    </row>
    <row r="23" spans="2:20" x14ac:dyDescent="0.2">
      <c r="B23" s="3">
        <v>2034</v>
      </c>
      <c r="C23" s="3">
        <v>2033</v>
      </c>
      <c r="D23" s="163">
        <f>+'Outstanding Debt'!EH20</f>
        <v>3815000</v>
      </c>
      <c r="E23" s="37">
        <f>+'Outstanding Debt'!EI20</f>
        <v>1725617.0799999998</v>
      </c>
      <c r="F23" s="37">
        <f t="shared" si="0"/>
        <v>5540617.0800000001</v>
      </c>
      <c r="G23" s="3"/>
      <c r="H23" s="168">
        <f>+'Outstanding Debt'!EM20</f>
        <v>2722072</v>
      </c>
      <c r="I23" s="37">
        <f>+'Outstanding Debt'!EN20</f>
        <v>1400365.9950000001</v>
      </c>
      <c r="J23" s="37">
        <f t="shared" si="1"/>
        <v>4122437.9950000001</v>
      </c>
      <c r="K23" s="3"/>
      <c r="L23" s="170">
        <f>+'Outstanding Debt'!ER20</f>
        <v>455000</v>
      </c>
      <c r="M23" s="37">
        <f>+'Outstanding Debt'!ES20</f>
        <v>20131.259999999998</v>
      </c>
      <c r="N23" s="37">
        <f t="shared" si="2"/>
        <v>475131.26</v>
      </c>
      <c r="O23" s="37"/>
      <c r="P23" s="165">
        <f>+'Outstanding Debt'!EW20</f>
        <v>637928</v>
      </c>
      <c r="Q23" s="37">
        <f>+'Outstanding Debt'!EX20</f>
        <v>305119.82499999972</v>
      </c>
      <c r="R23" s="37">
        <f t="shared" si="3"/>
        <v>943047.82499999972</v>
      </c>
      <c r="S23" s="2"/>
      <c r="T23" s="62"/>
    </row>
    <row r="24" spans="2:20" x14ac:dyDescent="0.2">
      <c r="B24" s="3">
        <v>2035</v>
      </c>
      <c r="C24" s="3">
        <v>2034</v>
      </c>
      <c r="D24" s="163">
        <f>+'Outstanding Debt'!EH21</f>
        <v>3687000</v>
      </c>
      <c r="E24" s="37">
        <f>+'Outstanding Debt'!EI21</f>
        <v>1639532.66</v>
      </c>
      <c r="F24" s="37">
        <f t="shared" si="0"/>
        <v>5326532.66</v>
      </c>
      <c r="G24" s="3"/>
      <c r="H24" s="168">
        <f>+'Outstanding Debt'!EM21</f>
        <v>2723655</v>
      </c>
      <c r="I24" s="37">
        <f>+'Outstanding Debt'!EN21</f>
        <v>1347544.4350000001</v>
      </c>
      <c r="J24" s="37">
        <f t="shared" si="1"/>
        <v>4071199.4350000001</v>
      </c>
      <c r="K24" s="3"/>
      <c r="L24" s="170">
        <f>+'Outstanding Debt'!ER21</f>
        <v>465000</v>
      </c>
      <c r="M24" s="37">
        <f>+'Outstanding Debt'!ES21</f>
        <v>10462.5</v>
      </c>
      <c r="N24" s="37">
        <f t="shared" si="2"/>
        <v>475462.5</v>
      </c>
      <c r="O24" s="37"/>
      <c r="P24" s="165">
        <f>+'Outstanding Debt'!EW21</f>
        <v>498345</v>
      </c>
      <c r="Q24" s="37">
        <f>+'Outstanding Debt'!EX21</f>
        <v>281525.72499999986</v>
      </c>
      <c r="R24" s="37">
        <f t="shared" si="3"/>
        <v>779870.72499999986</v>
      </c>
      <c r="S24" s="2"/>
      <c r="T24" s="62"/>
    </row>
    <row r="25" spans="2:20" x14ac:dyDescent="0.2">
      <c r="B25" s="3">
        <v>2036</v>
      </c>
      <c r="C25" s="3">
        <v>2035</v>
      </c>
      <c r="D25" s="163">
        <f>+'Outstanding Debt'!EH22</f>
        <v>3291000</v>
      </c>
      <c r="E25" s="37">
        <f>+'Outstanding Debt'!EI22</f>
        <v>1554343.26</v>
      </c>
      <c r="F25" s="37">
        <f t="shared" si="0"/>
        <v>4845343.26</v>
      </c>
      <c r="G25" s="3"/>
      <c r="H25" s="168">
        <f>+'Outstanding Debt'!EM22</f>
        <v>2772654.5</v>
      </c>
      <c r="I25" s="37">
        <f>+'Outstanding Debt'!EN22</f>
        <v>1290867.885</v>
      </c>
      <c r="J25" s="37">
        <f t="shared" si="1"/>
        <v>4063522.3849999998</v>
      </c>
      <c r="K25" s="3"/>
      <c r="L25" s="37">
        <f>+'Outstanding Debt'!ER22</f>
        <v>0</v>
      </c>
      <c r="M25" s="37">
        <f>+'Outstanding Debt'!ES22</f>
        <v>0</v>
      </c>
      <c r="N25" s="37">
        <f t="shared" si="2"/>
        <v>0</v>
      </c>
      <c r="O25" s="37"/>
      <c r="P25" s="165">
        <f>+'Outstanding Debt'!EW22</f>
        <v>518345.5</v>
      </c>
      <c r="Q25" s="37">
        <f>+'Outstanding Debt'!EX22</f>
        <v>263475.375</v>
      </c>
      <c r="R25" s="37">
        <f t="shared" si="3"/>
        <v>781820.875</v>
      </c>
      <c r="S25" s="2"/>
      <c r="T25" s="62"/>
    </row>
    <row r="26" spans="2:20" x14ac:dyDescent="0.2">
      <c r="B26" s="3">
        <v>2037</v>
      </c>
      <c r="C26" s="3">
        <v>2036</v>
      </c>
      <c r="D26" s="163">
        <f>+'Outstanding Debt'!EH23</f>
        <v>2995000</v>
      </c>
      <c r="E26" s="37">
        <f>+'Outstanding Debt'!EI23</f>
        <v>1472950.1600000001</v>
      </c>
      <c r="F26" s="37">
        <f t="shared" ref="F26:F34" si="4">SUM(D26:E26)</f>
        <v>4467950.16</v>
      </c>
      <c r="G26" s="3"/>
      <c r="H26" s="168">
        <f>+'Outstanding Debt'!EM23</f>
        <v>2715000</v>
      </c>
      <c r="I26" s="37">
        <f>+'Outstanding Debt'!EN23</f>
        <v>1228525.1499999999</v>
      </c>
      <c r="J26" s="37">
        <f t="shared" ref="J26:J34" si="5">SUM(H26:I26)</f>
        <v>3943525.15</v>
      </c>
      <c r="K26" s="3"/>
      <c r="L26" s="37">
        <f>+'Outstanding Debt'!ER23</f>
        <v>0</v>
      </c>
      <c r="M26" s="37">
        <f>+'Outstanding Debt'!ES23</f>
        <v>0</v>
      </c>
      <c r="N26" s="37">
        <f t="shared" ref="N26:N34" si="6">SUM(L26:M26)</f>
        <v>0</v>
      </c>
      <c r="O26" s="37"/>
      <c r="P26" s="165">
        <f>+'Outstanding Debt'!EW23</f>
        <v>280000</v>
      </c>
      <c r="Q26" s="37">
        <f>+'Outstanding Debt'!EX23</f>
        <v>244425.01000000024</v>
      </c>
      <c r="R26" s="37">
        <f t="shared" ref="R26:R34" si="7">SUM(P26:Q26)</f>
        <v>524425.01000000024</v>
      </c>
      <c r="S26" s="2"/>
      <c r="T26" s="62"/>
    </row>
    <row r="27" spans="2:20" x14ac:dyDescent="0.2">
      <c r="B27" s="3">
        <v>2038</v>
      </c>
      <c r="C27" s="3">
        <v>2037</v>
      </c>
      <c r="D27" s="163">
        <f>+'Outstanding Debt'!EH24</f>
        <v>3069000</v>
      </c>
      <c r="E27" s="37">
        <f>+'Outstanding Debt'!EI24</f>
        <v>1396958.56</v>
      </c>
      <c r="F27" s="37">
        <f t="shared" si="4"/>
        <v>4465958.5600000005</v>
      </c>
      <c r="G27" s="3"/>
      <c r="H27" s="168">
        <f>+'Outstanding Debt'!EM24</f>
        <v>2774000</v>
      </c>
      <c r="I27" s="37">
        <f>+'Outstanding Debt'!EN24</f>
        <v>1164533.55</v>
      </c>
      <c r="J27" s="37">
        <f t="shared" si="5"/>
        <v>3938533.55</v>
      </c>
      <c r="K27" s="3"/>
      <c r="L27" s="37">
        <f>+'Outstanding Debt'!ER24</f>
        <v>0</v>
      </c>
      <c r="M27" s="37">
        <f>+'Outstanding Debt'!ES24</f>
        <v>0</v>
      </c>
      <c r="N27" s="37">
        <f t="shared" si="6"/>
        <v>0</v>
      </c>
      <c r="O27" s="37"/>
      <c r="P27" s="165">
        <f>+'Outstanding Debt'!EW24</f>
        <v>295000</v>
      </c>
      <c r="Q27" s="37">
        <f>+'Outstanding Debt'!EX24</f>
        <v>232425.01</v>
      </c>
      <c r="R27" s="37">
        <f t="shared" si="7"/>
        <v>527425.01</v>
      </c>
      <c r="S27" s="2"/>
      <c r="T27" s="62"/>
    </row>
    <row r="28" spans="2:20" x14ac:dyDescent="0.2">
      <c r="B28" s="3">
        <v>2039</v>
      </c>
      <c r="C28" s="3">
        <v>2038</v>
      </c>
      <c r="D28" s="163">
        <f>+'Outstanding Debt'!EH25</f>
        <v>3160000</v>
      </c>
      <c r="E28" s="37">
        <f>+'Outstanding Debt'!EI25</f>
        <v>1315863.1600000001</v>
      </c>
      <c r="F28" s="37">
        <f t="shared" si="4"/>
        <v>4475863.16</v>
      </c>
      <c r="G28" s="3"/>
      <c r="H28" s="168">
        <f>+'Outstanding Debt'!EM25</f>
        <v>2850000</v>
      </c>
      <c r="I28" s="37">
        <f>+'Outstanding Debt'!EN25</f>
        <v>1096063.1499999999</v>
      </c>
      <c r="J28" s="37">
        <f t="shared" si="5"/>
        <v>3946063.15</v>
      </c>
      <c r="K28" s="3"/>
      <c r="L28" s="37">
        <f>+'Outstanding Debt'!ER25</f>
        <v>0</v>
      </c>
      <c r="M28" s="37">
        <f>+'Outstanding Debt'!ES25</f>
        <v>0</v>
      </c>
      <c r="N28" s="37">
        <f t="shared" si="6"/>
        <v>0</v>
      </c>
      <c r="O28" s="37"/>
      <c r="P28" s="165">
        <f>+'Outstanding Debt'!EW25</f>
        <v>310000</v>
      </c>
      <c r="Q28" s="37">
        <f>+'Outstanding Debt'!EX25</f>
        <v>219800.01000000024</v>
      </c>
      <c r="R28" s="37">
        <f t="shared" si="7"/>
        <v>529800.01000000024</v>
      </c>
      <c r="S28" s="2"/>
      <c r="T28" s="62"/>
    </row>
    <row r="29" spans="2:20" x14ac:dyDescent="0.2">
      <c r="B29" s="3">
        <v>2040</v>
      </c>
      <c r="C29" s="3">
        <v>2039</v>
      </c>
      <c r="D29" s="163">
        <f>+'Outstanding Debt'!EH26</f>
        <v>3233000</v>
      </c>
      <c r="E29" s="37">
        <f>+'Outstanding Debt'!EI26</f>
        <v>1236196.3600000001</v>
      </c>
      <c r="F29" s="37">
        <f t="shared" si="4"/>
        <v>4469196.3600000003</v>
      </c>
      <c r="G29" s="3"/>
      <c r="H29" s="168">
        <f>+'Outstanding Debt'!EM26</f>
        <v>2913000</v>
      </c>
      <c r="I29" s="37">
        <f>+'Outstanding Debt'!EN26</f>
        <v>1027521.3500000001</v>
      </c>
      <c r="J29" s="37">
        <f t="shared" si="5"/>
        <v>3940521.35</v>
      </c>
      <c r="K29" s="3"/>
      <c r="L29" s="37">
        <f>+'Outstanding Debt'!ER26</f>
        <v>0</v>
      </c>
      <c r="M29" s="37">
        <f>+'Outstanding Debt'!ES26</f>
        <v>0</v>
      </c>
      <c r="N29" s="37">
        <f t="shared" si="6"/>
        <v>0</v>
      </c>
      <c r="O29" s="37"/>
      <c r="P29" s="165">
        <f>+'Outstanding Debt'!EW26</f>
        <v>320000</v>
      </c>
      <c r="Q29" s="37">
        <f>+'Outstanding Debt'!EX26</f>
        <v>208675.01</v>
      </c>
      <c r="R29" s="37">
        <f t="shared" si="7"/>
        <v>528675.01</v>
      </c>
      <c r="S29" s="2"/>
      <c r="T29" s="62"/>
    </row>
    <row r="30" spans="2:20" x14ac:dyDescent="0.2">
      <c r="B30" s="3">
        <v>2041</v>
      </c>
      <c r="C30" s="3">
        <v>2040</v>
      </c>
      <c r="D30" s="163">
        <f>+'Outstanding Debt'!EH27</f>
        <v>3313000</v>
      </c>
      <c r="E30" s="37">
        <f>+'Outstanding Debt'!EI27</f>
        <v>1152605.76</v>
      </c>
      <c r="F30" s="37">
        <f t="shared" si="4"/>
        <v>4465605.76</v>
      </c>
      <c r="G30" s="3"/>
      <c r="H30" s="168">
        <f>+'Outstanding Debt'!EM27</f>
        <v>2983000</v>
      </c>
      <c r="I30" s="37">
        <f>+'Outstanding Debt'!EN27</f>
        <v>955380.75</v>
      </c>
      <c r="J30" s="37">
        <f t="shared" si="5"/>
        <v>3938380.75</v>
      </c>
      <c r="K30" s="3"/>
      <c r="L30" s="37">
        <f>+'Outstanding Debt'!ER27</f>
        <v>0</v>
      </c>
      <c r="M30" s="37">
        <f>+'Outstanding Debt'!ES27</f>
        <v>0</v>
      </c>
      <c r="N30" s="37">
        <f t="shared" si="6"/>
        <v>0</v>
      </c>
      <c r="O30" s="37"/>
      <c r="P30" s="165">
        <f>+'Outstanding Debt'!EW27</f>
        <v>330000</v>
      </c>
      <c r="Q30" s="37">
        <f>+'Outstanding Debt'!EX27</f>
        <v>197225.01</v>
      </c>
      <c r="R30" s="37">
        <f t="shared" si="7"/>
        <v>527225.01</v>
      </c>
      <c r="S30" s="2"/>
      <c r="T30" s="62"/>
    </row>
    <row r="31" spans="2:20" x14ac:dyDescent="0.2">
      <c r="B31" s="3">
        <v>2042</v>
      </c>
      <c r="C31" s="3">
        <v>2041</v>
      </c>
      <c r="D31" s="163">
        <f>+'Outstanding Debt'!EH28</f>
        <v>3405000</v>
      </c>
      <c r="E31" s="37">
        <f>+'Outstanding Debt'!EI28</f>
        <v>1064641.46</v>
      </c>
      <c r="F31" s="37">
        <f t="shared" si="4"/>
        <v>4469641.46</v>
      </c>
      <c r="G31" s="3"/>
      <c r="H31" s="168">
        <f>+'Outstanding Debt'!EM28</f>
        <v>3060000</v>
      </c>
      <c r="I31" s="37">
        <f>+'Outstanding Debt'!EN28</f>
        <v>879491.45000000007</v>
      </c>
      <c r="J31" s="37">
        <f t="shared" si="5"/>
        <v>3939491.45</v>
      </c>
      <c r="K31" s="3"/>
      <c r="L31" s="37">
        <f>+'Outstanding Debt'!ER28</f>
        <v>0</v>
      </c>
      <c r="M31" s="37">
        <f>+'Outstanding Debt'!ES28</f>
        <v>0</v>
      </c>
      <c r="N31" s="37">
        <f t="shared" si="6"/>
        <v>0</v>
      </c>
      <c r="O31" s="37"/>
      <c r="P31" s="165">
        <f>+'Outstanding Debt'!EW28</f>
        <v>345000</v>
      </c>
      <c r="Q31" s="37">
        <f>+'Outstanding Debt'!EX28</f>
        <v>185150.00999999989</v>
      </c>
      <c r="R31" s="37">
        <f t="shared" si="7"/>
        <v>530150.00999999989</v>
      </c>
      <c r="S31" s="2"/>
      <c r="T31" s="62"/>
    </row>
    <row r="32" spans="2:20" x14ac:dyDescent="0.2">
      <c r="B32" s="3">
        <v>2043</v>
      </c>
      <c r="C32" s="3">
        <v>2042</v>
      </c>
      <c r="D32" s="163">
        <f>+'Outstanding Debt'!EH29</f>
        <v>3494000</v>
      </c>
      <c r="E32" s="37">
        <f>+'Outstanding Debt'!EI29</f>
        <v>972215.56</v>
      </c>
      <c r="F32" s="37">
        <f t="shared" si="4"/>
        <v>4466215.5600000005</v>
      </c>
      <c r="G32" s="3"/>
      <c r="H32" s="168">
        <f>+'Outstanding Debt'!EM29</f>
        <v>3139000</v>
      </c>
      <c r="I32" s="37">
        <f>+'Outstanding Debt'!EN29</f>
        <v>799678.05</v>
      </c>
      <c r="J32" s="37">
        <f t="shared" si="5"/>
        <v>3938678.05</v>
      </c>
      <c r="K32" s="3"/>
      <c r="L32" s="37">
        <f>+'Outstanding Debt'!ER29</f>
        <v>0</v>
      </c>
      <c r="M32" s="37">
        <f>+'Outstanding Debt'!ES29</f>
        <v>0</v>
      </c>
      <c r="N32" s="37">
        <f t="shared" si="6"/>
        <v>0</v>
      </c>
      <c r="O32" s="37"/>
      <c r="P32" s="165">
        <f>+'Outstanding Debt'!EW29</f>
        <v>355000</v>
      </c>
      <c r="Q32" s="37">
        <f>+'Outstanding Debt'!EX29</f>
        <v>172537.51</v>
      </c>
      <c r="R32" s="37">
        <f t="shared" si="7"/>
        <v>527537.51</v>
      </c>
      <c r="S32" s="2"/>
      <c r="T32" s="62"/>
    </row>
    <row r="33" spans="2:20" x14ac:dyDescent="0.2">
      <c r="B33" s="3">
        <v>2044</v>
      </c>
      <c r="C33" s="3">
        <v>2043</v>
      </c>
      <c r="D33" s="163">
        <f>+'Outstanding Debt'!EH30</f>
        <v>3584000</v>
      </c>
      <c r="E33" s="37">
        <f>+'Outstanding Debt'!EI30</f>
        <v>875558.65999999992</v>
      </c>
      <c r="F33" s="37">
        <f t="shared" si="4"/>
        <v>4459558.66</v>
      </c>
      <c r="G33" s="3"/>
      <c r="H33" s="168">
        <f>+'Outstanding Debt'!EM30</f>
        <v>3214000</v>
      </c>
      <c r="I33" s="37">
        <f>+'Outstanding Debt'!EN30</f>
        <v>716033.64999999991</v>
      </c>
      <c r="J33" s="37">
        <f t="shared" si="5"/>
        <v>3930033.65</v>
      </c>
      <c r="K33" s="3"/>
      <c r="L33" s="37">
        <f>+'Outstanding Debt'!ER30</f>
        <v>0</v>
      </c>
      <c r="M33" s="37">
        <f>+'Outstanding Debt'!ES30</f>
        <v>0</v>
      </c>
      <c r="N33" s="37">
        <f t="shared" si="6"/>
        <v>0</v>
      </c>
      <c r="O33" s="37"/>
      <c r="P33" s="165">
        <f>+'Outstanding Debt'!EW30</f>
        <v>370000</v>
      </c>
      <c r="Q33" s="37">
        <f>+'Outstanding Debt'!EX30</f>
        <v>159525.01</v>
      </c>
      <c r="R33" s="37">
        <f t="shared" si="7"/>
        <v>529525.01</v>
      </c>
      <c r="S33" s="2"/>
      <c r="T33" s="62"/>
    </row>
    <row r="34" spans="2:20" x14ac:dyDescent="0.2">
      <c r="B34" s="3">
        <v>2045</v>
      </c>
      <c r="C34" s="3">
        <v>2044</v>
      </c>
      <c r="D34" s="163">
        <f>+'Outstanding Debt'!EH31</f>
        <v>3687000</v>
      </c>
      <c r="E34" s="37">
        <f>+'Outstanding Debt'!EI31</f>
        <v>774576.55999999994</v>
      </c>
      <c r="F34" s="37">
        <f t="shared" si="4"/>
        <v>4461576.5599999996</v>
      </c>
      <c r="G34" s="3"/>
      <c r="H34" s="168">
        <f>+'Outstanding Debt'!EM31</f>
        <v>3307000</v>
      </c>
      <c r="I34" s="37">
        <f>+'Outstanding Debt'!EN31</f>
        <v>628601.54999999993</v>
      </c>
      <c r="J34" s="37">
        <f t="shared" si="5"/>
        <v>3935601.55</v>
      </c>
      <c r="K34" s="3"/>
      <c r="L34" s="37">
        <f>+'Outstanding Debt'!ER31</f>
        <v>0</v>
      </c>
      <c r="M34" s="37">
        <f>+'Outstanding Debt'!ES31</f>
        <v>0</v>
      </c>
      <c r="N34" s="37">
        <f t="shared" si="6"/>
        <v>0</v>
      </c>
      <c r="O34" s="37"/>
      <c r="P34" s="165">
        <f>+'Outstanding Debt'!EW31</f>
        <v>380000</v>
      </c>
      <c r="Q34" s="37">
        <f>+'Outstanding Debt'!EX31</f>
        <v>145975.01</v>
      </c>
      <c r="R34" s="37">
        <f t="shared" si="7"/>
        <v>525975.01</v>
      </c>
      <c r="S34" s="2"/>
      <c r="T34" s="62"/>
    </row>
    <row r="35" spans="2:20" x14ac:dyDescent="0.2">
      <c r="B35" s="3">
        <v>2046</v>
      </c>
      <c r="C35" s="3">
        <v>2045</v>
      </c>
      <c r="D35" s="163">
        <f>+'Outstanding Debt'!EH32</f>
        <v>3695000</v>
      </c>
      <c r="E35" s="37">
        <f>+'Outstanding Debt'!EI32</f>
        <v>668335.06000000006</v>
      </c>
      <c r="F35" s="37">
        <f t="shared" ref="F35:F46" si="8">SUM(D35:E35)</f>
        <v>4363335.0600000005</v>
      </c>
      <c r="G35" s="3"/>
      <c r="H35" s="168">
        <f>+'Outstanding Debt'!EM32</f>
        <v>3400000</v>
      </c>
      <c r="I35" s="37">
        <f>+'Outstanding Debt'!EN32</f>
        <v>536660.05000000005</v>
      </c>
      <c r="J35" s="37">
        <f t="shared" ref="J35:J46" si="9">SUM(H35:I35)</f>
        <v>3936660.05</v>
      </c>
      <c r="K35" s="3"/>
      <c r="L35" s="37">
        <f>+'Outstanding Debt'!ER32</f>
        <v>0</v>
      </c>
      <c r="M35" s="37">
        <f>+'Outstanding Debt'!ES32</f>
        <v>0</v>
      </c>
      <c r="N35" s="37">
        <f t="shared" ref="N35:N46" si="10">SUM(L35:M35)</f>
        <v>0</v>
      </c>
      <c r="O35" s="37"/>
      <c r="P35" s="165">
        <f>+'Outstanding Debt'!EW32</f>
        <v>295000</v>
      </c>
      <c r="Q35" s="37">
        <f>+'Outstanding Debt'!EX32</f>
        <v>131675.01</v>
      </c>
      <c r="R35" s="37">
        <f t="shared" ref="R35:R46" si="11">SUM(P35:Q35)</f>
        <v>426675.01</v>
      </c>
      <c r="S35" s="2"/>
      <c r="T35" s="62"/>
    </row>
    <row r="36" spans="2:20" x14ac:dyDescent="0.2">
      <c r="B36" s="3">
        <v>2047</v>
      </c>
      <c r="C36" s="3">
        <v>2046</v>
      </c>
      <c r="D36" s="163">
        <f>+'Outstanding Debt'!EH33</f>
        <v>3806000</v>
      </c>
      <c r="E36" s="37">
        <f>+'Outstanding Debt'!EI33</f>
        <v>560274.86</v>
      </c>
      <c r="F36" s="37">
        <f t="shared" si="8"/>
        <v>4366274.8600000003</v>
      </c>
      <c r="G36" s="3"/>
      <c r="H36" s="168">
        <f>+'Outstanding Debt'!EM33</f>
        <v>3501000</v>
      </c>
      <c r="I36" s="37">
        <f>+'Outstanding Debt'!EN33</f>
        <v>440768.6</v>
      </c>
      <c r="J36" s="37">
        <f t="shared" si="9"/>
        <v>3941768.6</v>
      </c>
      <c r="K36" s="3"/>
      <c r="L36" s="37">
        <f>+'Outstanding Debt'!ER33</f>
        <v>0</v>
      </c>
      <c r="M36" s="37">
        <f>+'Outstanding Debt'!ES33</f>
        <v>0</v>
      </c>
      <c r="N36" s="37">
        <f t="shared" si="10"/>
        <v>0</v>
      </c>
      <c r="O36" s="37"/>
      <c r="P36" s="165">
        <f>+'Outstanding Debt'!EW33</f>
        <v>305000</v>
      </c>
      <c r="Q36" s="37">
        <f>+'Outstanding Debt'!EX33</f>
        <v>119506.26000000001</v>
      </c>
      <c r="R36" s="37">
        <f t="shared" si="11"/>
        <v>424506.26</v>
      </c>
      <c r="S36" s="2"/>
      <c r="T36" s="62"/>
    </row>
    <row r="37" spans="2:20" x14ac:dyDescent="0.2">
      <c r="B37" s="3">
        <v>2048</v>
      </c>
      <c r="C37" s="3">
        <v>2047</v>
      </c>
      <c r="D37" s="163">
        <f>+'Outstanding Debt'!EH34</f>
        <v>3917000</v>
      </c>
      <c r="E37" s="37">
        <f>+'Outstanding Debt'!EI34</f>
        <v>447715.80000000005</v>
      </c>
      <c r="F37" s="37">
        <f t="shared" si="8"/>
        <v>4364715.8</v>
      </c>
      <c r="G37" s="3"/>
      <c r="H37" s="168">
        <f>+'Outstanding Debt'!EM34</f>
        <v>3597000</v>
      </c>
      <c r="I37" s="37">
        <f>+'Outstanding Debt'!EN34</f>
        <v>340790.80000000005</v>
      </c>
      <c r="J37" s="37">
        <f t="shared" si="9"/>
        <v>3937790.8</v>
      </c>
      <c r="K37" s="3"/>
      <c r="L37" s="37">
        <f>+'Outstanding Debt'!ER34</f>
        <v>0</v>
      </c>
      <c r="M37" s="37">
        <f>+'Outstanding Debt'!ES34</f>
        <v>0</v>
      </c>
      <c r="N37" s="37">
        <f t="shared" si="10"/>
        <v>0</v>
      </c>
      <c r="O37" s="37"/>
      <c r="P37" s="165">
        <f>+'Outstanding Debt'!EW34</f>
        <v>320000</v>
      </c>
      <c r="Q37" s="37">
        <f>+'Outstanding Debt'!EX34</f>
        <v>106925</v>
      </c>
      <c r="R37" s="37">
        <f t="shared" si="11"/>
        <v>426925</v>
      </c>
      <c r="S37" s="2"/>
      <c r="T37" s="62"/>
    </row>
    <row r="38" spans="2:20" x14ac:dyDescent="0.2">
      <c r="B38" s="3">
        <v>2049</v>
      </c>
      <c r="C38" s="3">
        <v>2048</v>
      </c>
      <c r="D38" s="163">
        <f>+'Outstanding Debt'!EH35</f>
        <v>4026000</v>
      </c>
      <c r="E38" s="37">
        <f>+'Outstanding Debt'!EI35</f>
        <v>330682</v>
      </c>
      <c r="F38" s="37">
        <f t="shared" si="8"/>
        <v>4356682</v>
      </c>
      <c r="G38" s="3"/>
      <c r="H38" s="168">
        <f>+'Outstanding Debt'!EM35</f>
        <v>3696000</v>
      </c>
      <c r="I38" s="37">
        <f>+'Outstanding Debt'!EN35</f>
        <v>236957</v>
      </c>
      <c r="J38" s="37">
        <f t="shared" si="9"/>
        <v>3932957</v>
      </c>
      <c r="K38" s="3"/>
      <c r="L38" s="37">
        <f>+'Outstanding Debt'!ER35</f>
        <v>0</v>
      </c>
      <c r="M38" s="37">
        <f>+'Outstanding Debt'!ES35</f>
        <v>0</v>
      </c>
      <c r="N38" s="37">
        <f t="shared" si="10"/>
        <v>0</v>
      </c>
      <c r="O38" s="37"/>
      <c r="P38" s="165">
        <f>+'Outstanding Debt'!EW35</f>
        <v>330000</v>
      </c>
      <c r="Q38" s="37">
        <f>+'Outstanding Debt'!EX35</f>
        <v>93725</v>
      </c>
      <c r="R38" s="37">
        <f t="shared" si="11"/>
        <v>423725</v>
      </c>
      <c r="S38" s="2"/>
      <c r="T38" s="62"/>
    </row>
    <row r="39" spans="2:20" x14ac:dyDescent="0.2">
      <c r="B39" s="3">
        <v>2050</v>
      </c>
      <c r="C39" s="3">
        <v>2049</v>
      </c>
      <c r="D39" s="163">
        <f>+'Outstanding Debt'!EH36</f>
        <v>2312000</v>
      </c>
      <c r="E39" s="37">
        <f>+'Outstanding Debt'!EI36</f>
        <v>209492.7</v>
      </c>
      <c r="F39" s="37">
        <f t="shared" si="8"/>
        <v>2521492.7000000002</v>
      </c>
      <c r="G39" s="3"/>
      <c r="H39" s="168">
        <f>+'Outstanding Debt'!EM36</f>
        <v>1967000</v>
      </c>
      <c r="I39" s="37">
        <f>+'Outstanding Debt'!EN36</f>
        <v>129380.20000000001</v>
      </c>
      <c r="J39" s="37">
        <f t="shared" si="9"/>
        <v>2096380.2</v>
      </c>
      <c r="K39" s="3"/>
      <c r="L39" s="37">
        <f>+'Outstanding Debt'!ER36</f>
        <v>0</v>
      </c>
      <c r="M39" s="37">
        <f>+'Outstanding Debt'!ES36</f>
        <v>0</v>
      </c>
      <c r="N39" s="37">
        <f t="shared" si="10"/>
        <v>0</v>
      </c>
      <c r="O39" s="37"/>
      <c r="P39" s="165">
        <f>+'Outstanding Debt'!EW36</f>
        <v>345000</v>
      </c>
      <c r="Q39" s="37">
        <f>+'Outstanding Debt'!EX36</f>
        <v>80112.5</v>
      </c>
      <c r="R39" s="37">
        <f t="shared" si="11"/>
        <v>425112.5</v>
      </c>
      <c r="S39" s="2"/>
      <c r="T39" s="62"/>
    </row>
    <row r="40" spans="2:20" x14ac:dyDescent="0.2">
      <c r="B40" s="3">
        <v>2051</v>
      </c>
      <c r="C40" s="3">
        <v>2050</v>
      </c>
      <c r="D40" s="163">
        <f>+'Outstanding Debt'!EH37</f>
        <v>2083000</v>
      </c>
      <c r="E40" s="37">
        <f>+'Outstanding Debt'!EI37</f>
        <v>142393.29999999999</v>
      </c>
      <c r="F40" s="37">
        <f t="shared" si="8"/>
        <v>2225393.2999999998</v>
      </c>
      <c r="G40" s="3"/>
      <c r="H40" s="168">
        <f>+'Outstanding Debt'!EM37</f>
        <v>1723000</v>
      </c>
      <c r="I40" s="37">
        <f>+'Outstanding Debt'!EN37</f>
        <v>76943.3</v>
      </c>
      <c r="J40" s="37">
        <f t="shared" si="9"/>
        <v>1799943.3</v>
      </c>
      <c r="K40" s="3"/>
      <c r="L40" s="37">
        <f>+'Outstanding Debt'!ER37</f>
        <v>0</v>
      </c>
      <c r="M40" s="37">
        <f>+'Outstanding Debt'!ES37</f>
        <v>0</v>
      </c>
      <c r="N40" s="37">
        <f t="shared" si="10"/>
        <v>0</v>
      </c>
      <c r="O40" s="37"/>
      <c r="P40" s="165">
        <f>+'Outstanding Debt'!EW37</f>
        <v>360000</v>
      </c>
      <c r="Q40" s="37">
        <f>+'Outstanding Debt'!EX37</f>
        <v>65449.999999999985</v>
      </c>
      <c r="R40" s="37">
        <f t="shared" si="11"/>
        <v>425450</v>
      </c>
      <c r="S40" s="2"/>
      <c r="T40" s="62"/>
    </row>
    <row r="41" spans="2:20" x14ac:dyDescent="0.2">
      <c r="B41" s="3">
        <v>2052</v>
      </c>
      <c r="C41" s="3">
        <v>2051</v>
      </c>
      <c r="D41" s="163">
        <f>+'Outstanding Debt'!EH38</f>
        <v>1324000</v>
      </c>
      <c r="E41" s="37">
        <f>+'Outstanding Debt'!EI38</f>
        <v>79624.100000000006</v>
      </c>
      <c r="F41" s="37">
        <f t="shared" si="8"/>
        <v>1403624.1</v>
      </c>
      <c r="G41" s="3"/>
      <c r="H41" s="168">
        <f>+'Outstanding Debt'!EM38</f>
        <v>949000</v>
      </c>
      <c r="I41" s="37">
        <f>+'Outstanding Debt'!EN38</f>
        <v>29474.1</v>
      </c>
      <c r="J41" s="37">
        <f t="shared" si="9"/>
        <v>978474.1</v>
      </c>
      <c r="K41" s="3"/>
      <c r="L41" s="37">
        <f>+'Outstanding Debt'!ER38</f>
        <v>0</v>
      </c>
      <c r="M41" s="37">
        <f>+'Outstanding Debt'!ES38</f>
        <v>0</v>
      </c>
      <c r="N41" s="37">
        <f t="shared" si="10"/>
        <v>0</v>
      </c>
      <c r="O41" s="37"/>
      <c r="P41" s="165">
        <f>+'Outstanding Debt'!EW38</f>
        <v>375000</v>
      </c>
      <c r="Q41" s="37">
        <f>+'Outstanding Debt'!EX38</f>
        <v>50150.000000000007</v>
      </c>
      <c r="R41" s="37">
        <f t="shared" si="11"/>
        <v>425150</v>
      </c>
      <c r="S41" s="2"/>
      <c r="T41" s="62"/>
    </row>
    <row r="42" spans="2:20" x14ac:dyDescent="0.2">
      <c r="B42" s="3">
        <v>2053</v>
      </c>
      <c r="C42" s="3">
        <v>2052</v>
      </c>
      <c r="D42" s="163">
        <f>+'Outstanding Debt'!EH39</f>
        <v>390000</v>
      </c>
      <c r="E42" s="37">
        <f>+'Outstanding Debt'!EI39</f>
        <v>34212.5</v>
      </c>
      <c r="F42" s="37">
        <f t="shared" si="8"/>
        <v>424212.5</v>
      </c>
      <c r="G42" s="3"/>
      <c r="H42" s="37">
        <f>+'Outstanding Debt'!EM39</f>
        <v>0</v>
      </c>
      <c r="I42" s="37">
        <f>+'Outstanding Debt'!EN39</f>
        <v>0</v>
      </c>
      <c r="J42" s="37">
        <f t="shared" si="9"/>
        <v>0</v>
      </c>
      <c r="K42" s="3"/>
      <c r="L42" s="37">
        <f>+'Outstanding Debt'!ER39</f>
        <v>0</v>
      </c>
      <c r="M42" s="37">
        <f>+'Outstanding Debt'!ES39</f>
        <v>0</v>
      </c>
      <c r="N42" s="37">
        <f t="shared" si="10"/>
        <v>0</v>
      </c>
      <c r="O42" s="37"/>
      <c r="P42" s="165">
        <f>+'Outstanding Debt'!EW39</f>
        <v>390000</v>
      </c>
      <c r="Q42" s="37">
        <f>+'Outstanding Debt'!EX39</f>
        <v>34212.5</v>
      </c>
      <c r="R42" s="37">
        <f t="shared" si="11"/>
        <v>424212.5</v>
      </c>
      <c r="S42" s="2"/>
      <c r="T42" s="62"/>
    </row>
    <row r="43" spans="2:20" x14ac:dyDescent="0.2">
      <c r="B43" s="3">
        <v>2054</v>
      </c>
      <c r="C43" s="3">
        <v>2053</v>
      </c>
      <c r="D43" s="163">
        <f>+'Outstanding Debt'!EH40</f>
        <v>415000</v>
      </c>
      <c r="E43" s="37">
        <f>+'Outstanding Debt'!EI40</f>
        <v>8818.75</v>
      </c>
      <c r="F43" s="37">
        <f t="shared" si="8"/>
        <v>423818.75</v>
      </c>
      <c r="G43" s="3"/>
      <c r="H43" s="37">
        <f>+'Outstanding Debt'!EM40</f>
        <v>0</v>
      </c>
      <c r="I43" s="37">
        <f>+'Outstanding Debt'!EN40</f>
        <v>0</v>
      </c>
      <c r="J43" s="37">
        <f t="shared" si="9"/>
        <v>0</v>
      </c>
      <c r="K43" s="3"/>
      <c r="L43" s="37">
        <f>+'Outstanding Debt'!ER40</f>
        <v>0</v>
      </c>
      <c r="M43" s="37">
        <f>+'Outstanding Debt'!ES40</f>
        <v>0</v>
      </c>
      <c r="N43" s="37">
        <f t="shared" si="10"/>
        <v>0</v>
      </c>
      <c r="O43" s="37"/>
      <c r="P43" s="165">
        <f>+'Outstanding Debt'!EW40</f>
        <v>415000</v>
      </c>
      <c r="Q43" s="37">
        <f>+'Outstanding Debt'!EX40</f>
        <v>8818.75</v>
      </c>
      <c r="R43" s="37">
        <f t="shared" si="11"/>
        <v>423818.75</v>
      </c>
      <c r="S43" s="2"/>
      <c r="T43" s="62"/>
    </row>
    <row r="44" spans="2:20" hidden="1" x14ac:dyDescent="0.2">
      <c r="B44" s="3">
        <v>2055</v>
      </c>
      <c r="C44" s="3">
        <v>2054</v>
      </c>
      <c r="D44" s="37">
        <f>+'Outstanding Debt'!EH41</f>
        <v>0</v>
      </c>
      <c r="E44" s="37">
        <f>+'Outstanding Debt'!EI41</f>
        <v>0</v>
      </c>
      <c r="F44" s="37">
        <f t="shared" si="8"/>
        <v>0</v>
      </c>
      <c r="G44" s="3"/>
      <c r="H44" s="37">
        <f>+'Outstanding Debt'!EM41</f>
        <v>0</v>
      </c>
      <c r="I44" s="37">
        <f>+'Outstanding Debt'!EN41</f>
        <v>0</v>
      </c>
      <c r="J44" s="37">
        <f t="shared" si="9"/>
        <v>0</v>
      </c>
      <c r="K44" s="3"/>
      <c r="L44" s="37">
        <f>+'Outstanding Debt'!ER41</f>
        <v>0</v>
      </c>
      <c r="M44" s="37">
        <f>+'Outstanding Debt'!ES41</f>
        <v>0</v>
      </c>
      <c r="N44" s="37">
        <f t="shared" si="10"/>
        <v>0</v>
      </c>
      <c r="O44" s="37"/>
      <c r="P44" s="37">
        <f>+'Outstanding Debt'!EW41</f>
        <v>0</v>
      </c>
      <c r="Q44" s="37">
        <f>+'Outstanding Debt'!EX41</f>
        <v>0</v>
      </c>
      <c r="R44" s="37">
        <f t="shared" si="11"/>
        <v>0</v>
      </c>
      <c r="S44" s="2"/>
      <c r="T44" s="62"/>
    </row>
    <row r="45" spans="2:20" hidden="1" x14ac:dyDescent="0.2">
      <c r="B45" s="3">
        <v>2056</v>
      </c>
      <c r="C45" s="3">
        <v>2055</v>
      </c>
      <c r="D45" s="37">
        <f>+'Outstanding Debt'!EH42</f>
        <v>0</v>
      </c>
      <c r="E45" s="37">
        <f>+'Outstanding Debt'!EI42</f>
        <v>0</v>
      </c>
      <c r="F45" s="37">
        <f t="shared" si="8"/>
        <v>0</v>
      </c>
      <c r="G45" s="3"/>
      <c r="H45" s="37">
        <f>+'Outstanding Debt'!EM42</f>
        <v>0</v>
      </c>
      <c r="I45" s="37">
        <f>+'Outstanding Debt'!EN42</f>
        <v>0</v>
      </c>
      <c r="J45" s="37">
        <f t="shared" si="9"/>
        <v>0</v>
      </c>
      <c r="K45" s="3"/>
      <c r="L45" s="37">
        <f>+'Outstanding Debt'!ER42</f>
        <v>0</v>
      </c>
      <c r="M45" s="37">
        <f>+'Outstanding Debt'!ES42</f>
        <v>0</v>
      </c>
      <c r="N45" s="37">
        <f t="shared" si="10"/>
        <v>0</v>
      </c>
      <c r="O45" s="37"/>
      <c r="P45" s="37">
        <f>+'Outstanding Debt'!EW42</f>
        <v>0</v>
      </c>
      <c r="Q45" s="37">
        <f>+'Outstanding Debt'!EX42</f>
        <v>0</v>
      </c>
      <c r="R45" s="37">
        <f t="shared" si="11"/>
        <v>0</v>
      </c>
      <c r="S45" s="2"/>
      <c r="T45" s="62"/>
    </row>
    <row r="46" spans="2:20" hidden="1" x14ac:dyDescent="0.2">
      <c r="B46" s="3">
        <v>2057</v>
      </c>
      <c r="C46" s="3">
        <v>2056</v>
      </c>
      <c r="D46" s="37">
        <f>+'Outstanding Debt'!EH43</f>
        <v>0</v>
      </c>
      <c r="E46" s="37">
        <f>+'Outstanding Debt'!EI43</f>
        <v>0</v>
      </c>
      <c r="F46" s="37">
        <f t="shared" si="8"/>
        <v>0</v>
      </c>
      <c r="G46" s="3"/>
      <c r="H46" s="37">
        <f>+'Outstanding Debt'!EM43</f>
        <v>0</v>
      </c>
      <c r="I46" s="37">
        <f>+'Outstanding Debt'!EN43</f>
        <v>0</v>
      </c>
      <c r="J46" s="37">
        <f t="shared" si="9"/>
        <v>0</v>
      </c>
      <c r="K46" s="3"/>
      <c r="L46" s="37">
        <f>+'Outstanding Debt'!ER43</f>
        <v>0</v>
      </c>
      <c r="M46" s="37">
        <f>+'Outstanding Debt'!ES43</f>
        <v>0</v>
      </c>
      <c r="N46" s="37">
        <f t="shared" si="10"/>
        <v>0</v>
      </c>
      <c r="O46" s="37"/>
      <c r="P46" s="37">
        <f>+'Outstanding Debt'!EW43</f>
        <v>0</v>
      </c>
      <c r="Q46" s="37">
        <f>+'Outstanding Debt'!EX43</f>
        <v>0</v>
      </c>
      <c r="R46" s="37">
        <f t="shared" si="11"/>
        <v>0</v>
      </c>
      <c r="S46" s="2"/>
      <c r="T46" s="62"/>
    </row>
    <row r="47" spans="2:20" ht="13.5" thickBot="1" x14ac:dyDescent="0.25">
      <c r="B47" s="19" t="s">
        <v>8</v>
      </c>
      <c r="C47" s="19"/>
      <c r="D47" s="162">
        <f>SUM(D10:D46)</f>
        <v>97666000</v>
      </c>
      <c r="E47" s="46">
        <f>SUM(E10:E46)</f>
        <v>37174149.939999998</v>
      </c>
      <c r="F47" s="46">
        <f>SUM(F10:F46)</f>
        <v>134840149.94</v>
      </c>
      <c r="G47" s="19"/>
      <c r="H47" s="46">
        <f>SUM(H10:H46)</f>
        <v>78672342.5</v>
      </c>
      <c r="I47" s="46">
        <f>SUM(I10:I46)</f>
        <v>29284265.683333304</v>
      </c>
      <c r="J47" s="46">
        <f>SUM(J10:J46)</f>
        <v>107956608.18333328</v>
      </c>
      <c r="K47" s="19"/>
      <c r="L47" s="46">
        <f>SUM(L10:L46)</f>
        <v>4585000</v>
      </c>
      <c r="M47" s="46">
        <f>SUM(M10:M46)</f>
        <v>649875.1</v>
      </c>
      <c r="N47" s="46">
        <f>SUM(N10:N46)</f>
        <v>5234875.0999999987</v>
      </c>
      <c r="O47" s="46"/>
      <c r="P47" s="46">
        <f>SUM(P10:P46)</f>
        <v>14408657.5</v>
      </c>
      <c r="Q47" s="46">
        <f>SUM(Q10:Q46)</f>
        <v>7240009.1566666961</v>
      </c>
      <c r="R47" s="46">
        <f>SUM(R10:R46)</f>
        <v>21648666.656666704</v>
      </c>
      <c r="S47" s="65"/>
      <c r="T47" s="62"/>
    </row>
    <row r="48" spans="2:20" ht="13.5" thickTop="1" x14ac:dyDescent="0.2"/>
    <row r="49" spans="2:18" x14ac:dyDescent="0.2">
      <c r="B49" s="7"/>
      <c r="P49" s="62"/>
      <c r="R49" s="62"/>
    </row>
    <row r="50" spans="2:18" x14ac:dyDescent="0.2">
      <c r="B50" s="7"/>
      <c r="H50" s="161">
        <f>D47</f>
        <v>97666000</v>
      </c>
      <c r="I50" s="1" t="s">
        <v>301</v>
      </c>
    </row>
    <row r="51" spans="2:18" x14ac:dyDescent="0.2">
      <c r="C51" s="7"/>
      <c r="D51" s="7"/>
      <c r="E51" s="7"/>
      <c r="F51" s="7"/>
      <c r="G51" s="7"/>
      <c r="H51" s="164">
        <f>D15+D16+D17+D18+D19+D20+D21+D22+D23+D24+D25+D26+D27+D28+D29+D30+D31+D32+D33+D34+D35+D36+D37+D38+D39+D40+D41+D42+D43</f>
        <v>93432000</v>
      </c>
      <c r="I51" s="1" t="s">
        <v>302</v>
      </c>
      <c r="L51" s="7"/>
    </row>
    <row r="53" spans="2:18" x14ac:dyDescent="0.2">
      <c r="H53" s="166">
        <f>SUM(P15:P43)</f>
        <v>13410032</v>
      </c>
      <c r="I53" s="1" t="s">
        <v>303</v>
      </c>
    </row>
    <row r="54" spans="2:18" x14ac:dyDescent="0.2">
      <c r="H54" s="167">
        <f>SUM(H15:H42)</f>
        <v>75801968</v>
      </c>
      <c r="I54" s="1" t="s">
        <v>304</v>
      </c>
    </row>
    <row r="55" spans="2:18" x14ac:dyDescent="0.2">
      <c r="H55" s="169">
        <f>SUM(L15:L24)</f>
        <v>4220000</v>
      </c>
      <c r="I55" s="1" t="s">
        <v>305</v>
      </c>
    </row>
    <row r="56" spans="2:18" x14ac:dyDescent="0.2">
      <c r="H56" s="164">
        <f>H53+H54+H55</f>
        <v>93432000</v>
      </c>
    </row>
  </sheetData>
  <mergeCells count="7">
    <mergeCell ref="B3:R3"/>
    <mergeCell ref="B4:R4"/>
    <mergeCell ref="B5:R5"/>
    <mergeCell ref="H8:J8"/>
    <mergeCell ref="P8:R8"/>
    <mergeCell ref="D8:F8"/>
    <mergeCell ref="L8:N8"/>
  </mergeCells>
  <printOptions horizontalCentered="1"/>
  <pageMargins left="0.25" right="0.25" top="0.75" bottom="0.75" header="0.3" footer="0.3"/>
  <pageSetup scale="71" orientation="landscape" r:id="rId1"/>
  <headerFooter>
    <oddFooter>&amp;L&amp;8&amp;D&amp;Z&amp;F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"/>
  <sheetViews>
    <sheetView workbookViewId="0">
      <selection activeCell="O17" sqref="O17"/>
    </sheetView>
  </sheetViews>
  <sheetFormatPr defaultRowHeight="15" x14ac:dyDescent="0.25"/>
  <sheetData/>
  <printOptions horizontalCentered="1"/>
  <pageMargins left="0.25" right="0.25" top="0.75" bottom="0.75" header="0.3" footer="0.3"/>
  <pageSetup orientation="landscape" r:id="rId1"/>
  <headerFooter>
    <oddFooter>&amp;L&amp;8&amp;D&amp;Z&amp;F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B5:Q40"/>
  <sheetViews>
    <sheetView zoomScaleNormal="100" workbookViewId="0">
      <selection activeCell="D22" sqref="D22:M23"/>
    </sheetView>
  </sheetViews>
  <sheetFormatPr defaultColWidth="8.85546875" defaultRowHeight="12.75" x14ac:dyDescent="0.2"/>
  <cols>
    <col min="1" max="2" width="8.85546875" style="1"/>
    <col min="3" max="3" width="0.85546875" style="1" customWidth="1"/>
    <col min="4" max="4" width="13.42578125" style="1" customWidth="1"/>
    <col min="5" max="5" width="10.5703125" style="1" customWidth="1"/>
    <col min="6" max="7" width="13.42578125" style="1" customWidth="1"/>
    <col min="8" max="8" width="1.42578125" style="1" customWidth="1"/>
    <col min="9" max="10" width="13.42578125" style="1" customWidth="1"/>
    <col min="11" max="11" width="2.5703125" style="1" customWidth="1"/>
    <col min="12" max="13" width="13.42578125" style="1" customWidth="1"/>
    <col min="14" max="14" width="11.42578125" style="1" customWidth="1"/>
    <col min="15" max="15" width="13.5703125" style="1" customWidth="1"/>
    <col min="16" max="16" width="8.85546875" style="1"/>
    <col min="17" max="17" width="13.85546875" style="1" customWidth="1"/>
    <col min="18" max="16384" width="8.85546875" style="1"/>
  </cols>
  <sheetData>
    <row r="5" spans="2:14" ht="15.75" x14ac:dyDescent="0.25">
      <c r="B5" s="182" t="s">
        <v>6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2:14" s="100" customFormat="1" ht="15" x14ac:dyDescent="0.25">
      <c r="B6" s="187" t="s">
        <v>166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03"/>
    </row>
    <row r="7" spans="2:14" x14ac:dyDescent="0.2">
      <c r="B7" s="183" t="s">
        <v>61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10" spans="2:14" x14ac:dyDescent="0.2">
      <c r="D10" s="1" t="s">
        <v>167</v>
      </c>
      <c r="F10" s="31">
        <v>5125000</v>
      </c>
    </row>
    <row r="11" spans="2:14" x14ac:dyDescent="0.2">
      <c r="D11" s="1" t="s">
        <v>25</v>
      </c>
      <c r="F11" s="47">
        <v>41334</v>
      </c>
    </row>
    <row r="12" spans="2:14" x14ac:dyDescent="0.2">
      <c r="D12" s="1" t="s">
        <v>168</v>
      </c>
      <c r="F12" s="47">
        <v>41347</v>
      </c>
    </row>
    <row r="13" spans="2:14" x14ac:dyDescent="0.2">
      <c r="D13" s="1" t="s">
        <v>169</v>
      </c>
      <c r="F13" s="71">
        <v>42614</v>
      </c>
    </row>
    <row r="14" spans="2:14" x14ac:dyDescent="0.2">
      <c r="D14" s="1" t="s">
        <v>170</v>
      </c>
      <c r="F14" s="72" t="s">
        <v>156</v>
      </c>
    </row>
    <row r="15" spans="2:14" x14ac:dyDescent="0.2">
      <c r="D15" s="1" t="s">
        <v>157</v>
      </c>
      <c r="F15" s="72">
        <v>44805</v>
      </c>
    </row>
    <row r="16" spans="2:14" x14ac:dyDescent="0.2">
      <c r="D16" s="1" t="s">
        <v>171</v>
      </c>
      <c r="F16" s="48" t="s">
        <v>173</v>
      </c>
      <c r="I16" s="34"/>
    </row>
    <row r="17" spans="2:17" x14ac:dyDescent="0.2">
      <c r="B17" s="40"/>
      <c r="C17" s="40"/>
      <c r="D17" s="110" t="s">
        <v>184</v>
      </c>
      <c r="E17" s="110"/>
      <c r="F17" s="147" t="s">
        <v>210</v>
      </c>
      <c r="H17" s="40"/>
      <c r="I17" s="40"/>
      <c r="J17" s="40"/>
    </row>
    <row r="18" spans="2:17" x14ac:dyDescent="0.2">
      <c r="B18" s="41" t="s">
        <v>0</v>
      </c>
      <c r="C18" s="41"/>
      <c r="D18" s="183" t="s">
        <v>8</v>
      </c>
      <c r="E18" s="183"/>
      <c r="F18" s="183"/>
      <c r="G18" s="183"/>
      <c r="H18" s="41"/>
      <c r="I18" s="183" t="s">
        <v>117</v>
      </c>
      <c r="J18" s="183"/>
      <c r="L18" s="183" t="s">
        <v>52</v>
      </c>
      <c r="M18" s="183"/>
    </row>
    <row r="19" spans="2:17" x14ac:dyDescent="0.2">
      <c r="B19" s="42">
        <v>41912</v>
      </c>
      <c r="C19" s="42"/>
      <c r="D19" s="43" t="s">
        <v>5</v>
      </c>
      <c r="E19" s="43" t="s">
        <v>172</v>
      </c>
      <c r="F19" s="43" t="s">
        <v>4</v>
      </c>
      <c r="G19" s="43" t="s">
        <v>8</v>
      </c>
      <c r="H19" s="43"/>
      <c r="I19" s="43" t="s">
        <v>5</v>
      </c>
      <c r="J19" s="43" t="s">
        <v>4</v>
      </c>
      <c r="L19" s="43" t="s">
        <v>5</v>
      </c>
      <c r="M19" s="43" t="s">
        <v>4</v>
      </c>
    </row>
    <row r="20" spans="2:17" hidden="1" x14ac:dyDescent="0.2">
      <c r="B20" s="3">
        <v>2021</v>
      </c>
      <c r="C20" s="38"/>
      <c r="D20" s="31"/>
      <c r="E20" s="102"/>
      <c r="F20" s="31"/>
      <c r="G20" s="31"/>
      <c r="H20" s="2"/>
      <c r="I20" s="31"/>
      <c r="J20" s="31"/>
      <c r="L20" s="31"/>
      <c r="M20" s="31"/>
      <c r="N20" s="62"/>
      <c r="O20" s="62"/>
      <c r="Q20" s="2"/>
    </row>
    <row r="21" spans="2:17" hidden="1" x14ac:dyDescent="0.2">
      <c r="B21" s="3">
        <v>2022</v>
      </c>
      <c r="C21" s="38"/>
      <c r="D21" s="31"/>
      <c r="E21" s="102"/>
      <c r="F21" s="31"/>
      <c r="G21" s="31"/>
      <c r="H21" s="2"/>
      <c r="I21" s="31"/>
      <c r="J21" s="31"/>
      <c r="L21" s="31"/>
      <c r="M21" s="31"/>
      <c r="N21" s="62"/>
      <c r="O21" s="62"/>
      <c r="Q21" s="2"/>
    </row>
    <row r="22" spans="2:17" x14ac:dyDescent="0.2">
      <c r="B22" s="3">
        <v>2023</v>
      </c>
      <c r="C22" s="38"/>
      <c r="D22" s="31"/>
      <c r="E22" s="102"/>
      <c r="F22" s="31"/>
      <c r="G22" s="31"/>
      <c r="H22" s="2"/>
      <c r="I22" s="31"/>
      <c r="J22" s="31"/>
      <c r="L22" s="31"/>
      <c r="M22" s="31"/>
      <c r="N22" s="62"/>
      <c r="O22" s="62"/>
      <c r="Q22" s="2"/>
    </row>
    <row r="23" spans="2:17" x14ac:dyDescent="0.2">
      <c r="B23" s="3">
        <v>2024</v>
      </c>
      <c r="C23" s="38"/>
      <c r="D23" s="2"/>
      <c r="E23" s="102"/>
      <c r="F23" s="2"/>
      <c r="G23" s="2"/>
      <c r="H23" s="2"/>
      <c r="I23" s="2"/>
      <c r="J23" s="2"/>
      <c r="L23" s="2"/>
      <c r="M23" s="2"/>
      <c r="N23" s="62"/>
      <c r="O23" s="62"/>
      <c r="Q23" s="2"/>
    </row>
    <row r="24" spans="2:17" x14ac:dyDescent="0.2">
      <c r="B24" s="3">
        <v>2025</v>
      </c>
      <c r="C24" s="38"/>
      <c r="D24" s="2">
        <f>+'Outstanding Debt'!C11</f>
        <v>0</v>
      </c>
      <c r="E24" s="2"/>
      <c r="F24" s="2">
        <f>+'Outstanding Debt'!D11</f>
        <v>0</v>
      </c>
      <c r="G24" s="2">
        <f t="shared" ref="G24:G35" si="0">+F24+D24</f>
        <v>0</v>
      </c>
      <c r="H24" s="2"/>
      <c r="I24" s="2">
        <f>+'Outstanding Debt'!F11</f>
        <v>0</v>
      </c>
      <c r="J24" s="2">
        <f>+'Outstanding Debt'!G11</f>
        <v>0</v>
      </c>
      <c r="L24" s="2">
        <f>+'Outstanding Debt'!H11</f>
        <v>0</v>
      </c>
      <c r="M24" s="2">
        <f>+'Outstanding Debt'!I11</f>
        <v>0</v>
      </c>
      <c r="N24" s="62"/>
      <c r="O24" s="62"/>
      <c r="Q24" s="2"/>
    </row>
    <row r="25" spans="2:17" x14ac:dyDescent="0.2">
      <c r="B25" s="3">
        <v>2026</v>
      </c>
      <c r="C25" s="38"/>
      <c r="D25" s="2">
        <f>+'Outstanding Debt'!C12</f>
        <v>0</v>
      </c>
      <c r="E25" s="2"/>
      <c r="F25" s="2">
        <f>+'Outstanding Debt'!D12</f>
        <v>0</v>
      </c>
      <c r="G25" s="2">
        <f t="shared" si="0"/>
        <v>0</v>
      </c>
      <c r="H25" s="2"/>
      <c r="I25" s="2">
        <f>+'Outstanding Debt'!F12</f>
        <v>0</v>
      </c>
      <c r="J25" s="2">
        <f>+'Outstanding Debt'!G12</f>
        <v>0</v>
      </c>
      <c r="L25" s="2">
        <f>+'Outstanding Debt'!H12</f>
        <v>0</v>
      </c>
      <c r="M25" s="2">
        <f>+'Outstanding Debt'!I12</f>
        <v>0</v>
      </c>
      <c r="N25" s="62"/>
      <c r="O25" s="62"/>
      <c r="Q25" s="2"/>
    </row>
    <row r="26" spans="2:17" x14ac:dyDescent="0.2">
      <c r="B26" s="3">
        <v>2027</v>
      </c>
      <c r="C26" s="38"/>
      <c r="D26" s="2">
        <f>+'Outstanding Debt'!C13</f>
        <v>0</v>
      </c>
      <c r="E26" s="2"/>
      <c r="F26" s="2">
        <f>+'Outstanding Debt'!D13</f>
        <v>0</v>
      </c>
      <c r="G26" s="2">
        <f t="shared" si="0"/>
        <v>0</v>
      </c>
      <c r="H26" s="2"/>
      <c r="I26" s="2">
        <f>+'Outstanding Debt'!F13</f>
        <v>0</v>
      </c>
      <c r="J26" s="2">
        <f>+'Outstanding Debt'!G13</f>
        <v>0</v>
      </c>
      <c r="L26" s="2">
        <f>+'Outstanding Debt'!H13</f>
        <v>0</v>
      </c>
      <c r="M26" s="2">
        <f>+'Outstanding Debt'!I13</f>
        <v>0</v>
      </c>
      <c r="N26" s="62"/>
      <c r="O26" s="62"/>
      <c r="Q26" s="2">
        <f t="shared" ref="Q26:Q35" si="1">SUM(I26:P26)</f>
        <v>0</v>
      </c>
    </row>
    <row r="27" spans="2:17" x14ac:dyDescent="0.2">
      <c r="B27" s="3">
        <v>2028</v>
      </c>
      <c r="C27" s="38"/>
      <c r="D27" s="2">
        <f>+'Outstanding Debt'!C14</f>
        <v>0</v>
      </c>
      <c r="E27" s="2"/>
      <c r="F27" s="2">
        <f>+'Outstanding Debt'!D14</f>
        <v>0</v>
      </c>
      <c r="G27" s="2">
        <f t="shared" si="0"/>
        <v>0</v>
      </c>
      <c r="H27" s="2"/>
      <c r="I27" s="2">
        <f>+'Outstanding Debt'!F14</f>
        <v>0</v>
      </c>
      <c r="J27" s="2">
        <f>+'Outstanding Debt'!G14</f>
        <v>0</v>
      </c>
      <c r="L27" s="2">
        <f>+'Outstanding Debt'!H14</f>
        <v>0</v>
      </c>
      <c r="M27" s="2">
        <f>+'Outstanding Debt'!I14</f>
        <v>0</v>
      </c>
      <c r="N27" s="62"/>
      <c r="O27" s="62"/>
      <c r="Q27" s="2">
        <f t="shared" si="1"/>
        <v>0</v>
      </c>
    </row>
    <row r="28" spans="2:17" x14ac:dyDescent="0.2">
      <c r="B28" s="3">
        <v>2029</v>
      </c>
      <c r="C28" s="38"/>
      <c r="D28" s="2">
        <f>+'Outstanding Debt'!C15</f>
        <v>0</v>
      </c>
      <c r="E28" s="2"/>
      <c r="F28" s="2">
        <f>+'Outstanding Debt'!D15</f>
        <v>0</v>
      </c>
      <c r="G28" s="2">
        <f t="shared" si="0"/>
        <v>0</v>
      </c>
      <c r="H28" s="2"/>
      <c r="I28" s="2">
        <f>+'Outstanding Debt'!F15</f>
        <v>0</v>
      </c>
      <c r="J28" s="2">
        <f>+'Outstanding Debt'!G15</f>
        <v>0</v>
      </c>
      <c r="L28" s="2">
        <f>+'Outstanding Debt'!H15</f>
        <v>0</v>
      </c>
      <c r="M28" s="2">
        <f>+'Outstanding Debt'!I15</f>
        <v>0</v>
      </c>
      <c r="N28" s="62"/>
      <c r="O28" s="62"/>
      <c r="Q28" s="2">
        <f t="shared" si="1"/>
        <v>0</v>
      </c>
    </row>
    <row r="29" spans="2:17" x14ac:dyDescent="0.2">
      <c r="B29" s="3">
        <v>2030</v>
      </c>
      <c r="C29" s="38"/>
      <c r="D29" s="2">
        <f>+'Outstanding Debt'!C16</f>
        <v>0</v>
      </c>
      <c r="E29" s="2"/>
      <c r="F29" s="2">
        <f>+'Outstanding Debt'!D16</f>
        <v>0</v>
      </c>
      <c r="G29" s="2">
        <f t="shared" si="0"/>
        <v>0</v>
      </c>
      <c r="H29" s="2"/>
      <c r="I29" s="2">
        <f>+'Outstanding Debt'!F16</f>
        <v>0</v>
      </c>
      <c r="J29" s="2">
        <f>+'Outstanding Debt'!G16</f>
        <v>0</v>
      </c>
      <c r="L29" s="2">
        <f>+'Outstanding Debt'!H16</f>
        <v>0</v>
      </c>
      <c r="M29" s="2">
        <f>+'Outstanding Debt'!I16</f>
        <v>0</v>
      </c>
      <c r="N29" s="62"/>
      <c r="O29" s="62"/>
      <c r="Q29" s="2">
        <f t="shared" si="1"/>
        <v>0</v>
      </c>
    </row>
    <row r="30" spans="2:17" x14ac:dyDescent="0.2">
      <c r="B30" s="3">
        <v>2031</v>
      </c>
      <c r="C30" s="38"/>
      <c r="D30" s="2">
        <f>+'Outstanding Debt'!C17</f>
        <v>0</v>
      </c>
      <c r="E30" s="2"/>
      <c r="F30" s="2">
        <f>+'Outstanding Debt'!D17</f>
        <v>0</v>
      </c>
      <c r="G30" s="2">
        <f t="shared" si="0"/>
        <v>0</v>
      </c>
      <c r="H30" s="2"/>
      <c r="I30" s="2">
        <f>+'Outstanding Debt'!F17</f>
        <v>0</v>
      </c>
      <c r="J30" s="2">
        <f>+'Outstanding Debt'!G17</f>
        <v>0</v>
      </c>
      <c r="L30" s="2">
        <f>+'Outstanding Debt'!H17</f>
        <v>0</v>
      </c>
      <c r="M30" s="2">
        <f>+'Outstanding Debt'!I17</f>
        <v>0</v>
      </c>
      <c r="N30" s="62"/>
      <c r="O30" s="62"/>
      <c r="Q30" s="2">
        <f t="shared" si="1"/>
        <v>0</v>
      </c>
    </row>
    <row r="31" spans="2:17" x14ac:dyDescent="0.2">
      <c r="B31" s="3">
        <v>2032</v>
      </c>
      <c r="C31" s="38"/>
      <c r="D31" s="2">
        <f>+'Outstanding Debt'!C18</f>
        <v>0</v>
      </c>
      <c r="E31" s="2"/>
      <c r="F31" s="2">
        <f>+'Outstanding Debt'!D18</f>
        <v>0</v>
      </c>
      <c r="G31" s="2">
        <f t="shared" si="0"/>
        <v>0</v>
      </c>
      <c r="H31" s="2"/>
      <c r="I31" s="2">
        <f>+'Outstanding Debt'!F18</f>
        <v>0</v>
      </c>
      <c r="J31" s="2">
        <f>+'Outstanding Debt'!G18</f>
        <v>0</v>
      </c>
      <c r="L31" s="2">
        <f>+'Outstanding Debt'!H18</f>
        <v>0</v>
      </c>
      <c r="M31" s="2">
        <f>+'Outstanding Debt'!I18</f>
        <v>0</v>
      </c>
      <c r="N31" s="62"/>
      <c r="O31" s="62"/>
      <c r="Q31" s="2">
        <f t="shared" si="1"/>
        <v>0</v>
      </c>
    </row>
    <row r="32" spans="2:17" x14ac:dyDescent="0.2">
      <c r="B32" s="3">
        <v>2033</v>
      </c>
      <c r="C32" s="38"/>
      <c r="D32" s="2">
        <f>+'Outstanding Debt'!C19</f>
        <v>0</v>
      </c>
      <c r="E32" s="2"/>
      <c r="F32" s="2">
        <f>+'Outstanding Debt'!D19</f>
        <v>0</v>
      </c>
      <c r="G32" s="2">
        <f t="shared" si="0"/>
        <v>0</v>
      </c>
      <c r="H32" s="2"/>
      <c r="I32" s="2">
        <f>+'Outstanding Debt'!F19</f>
        <v>0</v>
      </c>
      <c r="J32" s="2">
        <f>+'Outstanding Debt'!G19</f>
        <v>0</v>
      </c>
      <c r="L32" s="2">
        <f>+'Outstanding Debt'!H19</f>
        <v>0</v>
      </c>
      <c r="M32" s="2">
        <f>+'Outstanding Debt'!I19</f>
        <v>0</v>
      </c>
      <c r="N32" s="62"/>
      <c r="O32" s="62"/>
      <c r="Q32" s="2">
        <f t="shared" si="1"/>
        <v>0</v>
      </c>
    </row>
    <row r="33" spans="2:17" x14ac:dyDescent="0.2">
      <c r="B33" s="3">
        <v>2034</v>
      </c>
      <c r="C33" s="38"/>
      <c r="D33" s="2">
        <f>+'Outstanding Debt'!C20</f>
        <v>0</v>
      </c>
      <c r="E33" s="2"/>
      <c r="F33" s="2">
        <f>+'Outstanding Debt'!D20</f>
        <v>0</v>
      </c>
      <c r="G33" s="2">
        <f t="shared" si="0"/>
        <v>0</v>
      </c>
      <c r="H33" s="2"/>
      <c r="I33" s="2">
        <f>+'Outstanding Debt'!F20</f>
        <v>0</v>
      </c>
      <c r="J33" s="2">
        <f>+'Outstanding Debt'!G20</f>
        <v>0</v>
      </c>
      <c r="L33" s="2">
        <f>+'Outstanding Debt'!H20</f>
        <v>0</v>
      </c>
      <c r="M33" s="2">
        <f>+'Outstanding Debt'!I20</f>
        <v>0</v>
      </c>
      <c r="N33" s="62"/>
      <c r="O33" s="62"/>
      <c r="Q33" s="2">
        <f t="shared" si="1"/>
        <v>0</v>
      </c>
    </row>
    <row r="34" spans="2:17" x14ac:dyDescent="0.2">
      <c r="B34" s="3">
        <v>2035</v>
      </c>
      <c r="C34" s="38"/>
      <c r="D34" s="2">
        <f>+'Outstanding Debt'!C21</f>
        <v>0</v>
      </c>
      <c r="E34" s="2"/>
      <c r="F34" s="2">
        <f>+'Outstanding Debt'!D21</f>
        <v>0</v>
      </c>
      <c r="G34" s="2">
        <f t="shared" si="0"/>
        <v>0</v>
      </c>
      <c r="H34" s="2"/>
      <c r="I34" s="2">
        <f>+'Outstanding Debt'!F21</f>
        <v>0</v>
      </c>
      <c r="J34" s="2">
        <f>+'Outstanding Debt'!G21</f>
        <v>0</v>
      </c>
      <c r="L34" s="2">
        <f>+'Outstanding Debt'!H21</f>
        <v>0</v>
      </c>
      <c r="M34" s="2">
        <f>+'Outstanding Debt'!I21</f>
        <v>0</v>
      </c>
      <c r="N34" s="62"/>
      <c r="O34" s="62"/>
      <c r="Q34" s="2">
        <f t="shared" si="1"/>
        <v>0</v>
      </c>
    </row>
    <row r="35" spans="2:17" x14ac:dyDescent="0.2">
      <c r="B35" s="3">
        <v>2036</v>
      </c>
      <c r="C35" s="38"/>
      <c r="D35" s="2">
        <f>+'Outstanding Debt'!C22</f>
        <v>0</v>
      </c>
      <c r="E35" s="2"/>
      <c r="F35" s="2">
        <f>+'Outstanding Debt'!D22</f>
        <v>0</v>
      </c>
      <c r="G35" s="2">
        <f t="shared" si="0"/>
        <v>0</v>
      </c>
      <c r="H35" s="2"/>
      <c r="I35" s="2">
        <f>+'Outstanding Debt'!F22</f>
        <v>0</v>
      </c>
      <c r="J35" s="2">
        <f>+'Outstanding Debt'!G22</f>
        <v>0</v>
      </c>
      <c r="L35" s="2">
        <f>+'Outstanding Debt'!H22</f>
        <v>0</v>
      </c>
      <c r="M35" s="2">
        <f>+'Outstanding Debt'!I22</f>
        <v>0</v>
      </c>
      <c r="N35" s="62"/>
      <c r="O35" s="62"/>
      <c r="Q35" s="2">
        <f t="shared" si="1"/>
        <v>0</v>
      </c>
    </row>
    <row r="36" spans="2:17" ht="13.5" thickBot="1" x14ac:dyDescent="0.25">
      <c r="B36" s="19" t="s">
        <v>8</v>
      </c>
      <c r="C36" s="19"/>
      <c r="D36" s="45">
        <f>SUM(D20:D35)</f>
        <v>0</v>
      </c>
      <c r="E36" s="45"/>
      <c r="F36" s="45">
        <f>SUM(F20:F35)</f>
        <v>0</v>
      </c>
      <c r="G36" s="45">
        <f>SUM(G20:G35)</f>
        <v>0</v>
      </c>
      <c r="H36" s="45"/>
      <c r="I36" s="45">
        <f>SUM(I20:I35)</f>
        <v>0</v>
      </c>
      <c r="J36" s="45">
        <f>SUM(J20:J35)</f>
        <v>0</v>
      </c>
      <c r="K36" s="9"/>
      <c r="L36" s="45">
        <f>SUM(L20:L35)</f>
        <v>0</v>
      </c>
      <c r="M36" s="45">
        <f>SUM(M20:M35)</f>
        <v>0</v>
      </c>
    </row>
    <row r="37" spans="2:17" ht="13.5" thickTop="1" x14ac:dyDescent="0.2"/>
    <row r="38" spans="2:17" x14ac:dyDescent="0.2">
      <c r="B38" s="7"/>
    </row>
    <row r="39" spans="2:17" x14ac:dyDescent="0.2">
      <c r="B39" s="7"/>
    </row>
    <row r="40" spans="2:17" x14ac:dyDescent="0.2">
      <c r="B40" s="7"/>
    </row>
  </sheetData>
  <mergeCells count="6">
    <mergeCell ref="B5:M5"/>
    <mergeCell ref="B7:M7"/>
    <mergeCell ref="I18:J18"/>
    <mergeCell ref="L18:M18"/>
    <mergeCell ref="D18:G18"/>
    <mergeCell ref="B6:M6"/>
  </mergeCells>
  <printOptions horizontalCentered="1"/>
  <pageMargins left="0.25" right="0.25" top="0.75" bottom="0.75" header="0.3" footer="0.3"/>
  <pageSetup orientation="landscape" r:id="rId1"/>
  <headerFooter>
    <oddFooter>&amp;L&amp;8&amp;D&amp;Z&amp;F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B5:O40"/>
  <sheetViews>
    <sheetView zoomScaleNormal="100" workbookViewId="0">
      <selection activeCell="I36" sqref="I36:M36"/>
    </sheetView>
  </sheetViews>
  <sheetFormatPr defaultColWidth="8.85546875" defaultRowHeight="12.75" x14ac:dyDescent="0.2"/>
  <cols>
    <col min="1" max="2" width="8.85546875" style="1"/>
    <col min="3" max="3" width="0.85546875" style="1" customWidth="1"/>
    <col min="4" max="4" width="13.42578125" style="1" customWidth="1"/>
    <col min="5" max="5" width="9.42578125" style="1" customWidth="1"/>
    <col min="6" max="7" width="13.42578125" style="1" customWidth="1"/>
    <col min="8" max="8" width="1.42578125" style="1" customWidth="1"/>
    <col min="9" max="10" width="13.42578125" style="1" customWidth="1"/>
    <col min="11" max="11" width="2.5703125" style="1" customWidth="1"/>
    <col min="12" max="13" width="13.42578125" style="1" customWidth="1"/>
    <col min="14" max="14" width="11.42578125" style="1" customWidth="1"/>
    <col min="15" max="15" width="13.5703125" style="1" customWidth="1"/>
    <col min="16" max="16384" width="8.85546875" style="1"/>
  </cols>
  <sheetData>
    <row r="5" spans="2:13" ht="15.75" x14ac:dyDescent="0.25">
      <c r="B5" s="182" t="s">
        <v>6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2:13" s="100" customFormat="1" ht="15" x14ac:dyDescent="0.25">
      <c r="B6" s="187" t="s">
        <v>166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</row>
    <row r="7" spans="2:13" x14ac:dyDescent="0.2">
      <c r="B7" s="183" t="s">
        <v>158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10" spans="2:13" x14ac:dyDescent="0.2">
      <c r="D10" s="1" t="s">
        <v>167</v>
      </c>
      <c r="F10" s="31">
        <v>3995000</v>
      </c>
    </row>
    <row r="11" spans="2:13" x14ac:dyDescent="0.2">
      <c r="D11" s="1" t="s">
        <v>25</v>
      </c>
      <c r="F11" s="47">
        <v>41821</v>
      </c>
    </row>
    <row r="12" spans="2:13" x14ac:dyDescent="0.2">
      <c r="D12" s="1" t="s">
        <v>168</v>
      </c>
      <c r="F12" s="47">
        <v>41844</v>
      </c>
    </row>
    <row r="13" spans="2:13" x14ac:dyDescent="0.2">
      <c r="D13" s="1" t="s">
        <v>169</v>
      </c>
      <c r="F13" s="71">
        <v>42614</v>
      </c>
    </row>
    <row r="14" spans="2:13" x14ac:dyDescent="0.2">
      <c r="D14" s="1" t="s">
        <v>170</v>
      </c>
      <c r="F14" s="72" t="s">
        <v>156</v>
      </c>
    </row>
    <row r="15" spans="2:13" x14ac:dyDescent="0.2">
      <c r="D15" s="1" t="s">
        <v>157</v>
      </c>
      <c r="F15" s="72">
        <v>45536</v>
      </c>
    </row>
    <row r="16" spans="2:13" x14ac:dyDescent="0.2">
      <c r="D16" s="1" t="s">
        <v>171</v>
      </c>
      <c r="F16" s="48" t="s">
        <v>173</v>
      </c>
      <c r="I16" s="34"/>
    </row>
    <row r="17" spans="2:15" x14ac:dyDescent="0.2">
      <c r="B17" s="40"/>
      <c r="C17" s="40"/>
      <c r="D17" s="110" t="s">
        <v>184</v>
      </c>
      <c r="E17" s="110"/>
      <c r="F17" s="110" t="s">
        <v>185</v>
      </c>
      <c r="G17" s="110"/>
      <c r="H17" s="40"/>
      <c r="I17" s="40"/>
      <c r="J17" s="40"/>
    </row>
    <row r="18" spans="2:15" x14ac:dyDescent="0.2">
      <c r="B18" s="41" t="s">
        <v>0</v>
      </c>
      <c r="C18" s="41"/>
      <c r="D18" s="183" t="s">
        <v>8</v>
      </c>
      <c r="E18" s="183"/>
      <c r="F18" s="183"/>
      <c r="G18" s="183"/>
      <c r="H18" s="41"/>
      <c r="I18" s="183" t="s">
        <v>117</v>
      </c>
      <c r="J18" s="183"/>
      <c r="L18" s="183" t="s">
        <v>52</v>
      </c>
      <c r="M18" s="183"/>
    </row>
    <row r="19" spans="2:15" x14ac:dyDescent="0.2">
      <c r="B19" s="42">
        <v>41912</v>
      </c>
      <c r="C19" s="42"/>
      <c r="D19" s="43" t="s">
        <v>5</v>
      </c>
      <c r="E19" s="43" t="s">
        <v>172</v>
      </c>
      <c r="F19" s="43" t="s">
        <v>4</v>
      </c>
      <c r="G19" s="43" t="s">
        <v>8</v>
      </c>
      <c r="H19" s="43"/>
      <c r="I19" s="43" t="s">
        <v>5</v>
      </c>
      <c r="J19" s="43" t="s">
        <v>4</v>
      </c>
      <c r="L19" s="155" t="s">
        <v>5</v>
      </c>
      <c r="M19" s="155" t="s">
        <v>4</v>
      </c>
    </row>
    <row r="20" spans="2:15" hidden="1" x14ac:dyDescent="0.2">
      <c r="B20" s="3">
        <v>2021</v>
      </c>
      <c r="C20" s="38"/>
      <c r="D20" s="31"/>
      <c r="E20" s="102"/>
      <c r="F20" s="31"/>
      <c r="G20" s="31"/>
      <c r="H20" s="2"/>
      <c r="I20" s="31"/>
      <c r="J20" s="31"/>
      <c r="L20" s="31"/>
      <c r="M20" s="31"/>
      <c r="N20" s="62"/>
      <c r="O20" s="62"/>
    </row>
    <row r="21" spans="2:15" hidden="1" x14ac:dyDescent="0.2">
      <c r="B21" s="3">
        <v>2022</v>
      </c>
      <c r="C21" s="38"/>
      <c r="D21" s="31"/>
      <c r="E21" s="102"/>
      <c r="F21" s="31"/>
      <c r="G21" s="31"/>
      <c r="H21" s="2"/>
      <c r="I21" s="31"/>
      <c r="J21" s="31"/>
      <c r="L21" s="31"/>
      <c r="M21" s="31"/>
      <c r="N21" s="62"/>
      <c r="O21" s="62"/>
    </row>
    <row r="22" spans="2:15" hidden="1" x14ac:dyDescent="0.2">
      <c r="B22" s="3">
        <v>2023</v>
      </c>
      <c r="C22" s="38"/>
      <c r="D22" s="31"/>
      <c r="E22" s="102"/>
      <c r="F22" s="31"/>
      <c r="G22" s="31"/>
      <c r="H22" s="2"/>
      <c r="I22" s="31"/>
      <c r="J22" s="31"/>
      <c r="L22" s="31"/>
      <c r="M22" s="31"/>
      <c r="N22" s="62"/>
      <c r="O22" s="62"/>
    </row>
    <row r="23" spans="2:15" hidden="1" x14ac:dyDescent="0.2">
      <c r="B23" s="3">
        <v>2024</v>
      </c>
      <c r="C23" s="38"/>
      <c r="D23" s="2"/>
      <c r="E23" s="102"/>
      <c r="F23" s="2"/>
      <c r="G23" s="2"/>
      <c r="H23" s="2"/>
      <c r="I23" s="2"/>
      <c r="J23" s="2"/>
      <c r="L23" s="31"/>
      <c r="M23" s="31"/>
      <c r="N23" s="62"/>
      <c r="O23" s="62"/>
    </row>
    <row r="24" spans="2:15" x14ac:dyDescent="0.2">
      <c r="B24" s="3">
        <v>2025</v>
      </c>
      <c r="C24" s="38"/>
      <c r="D24" s="31">
        <f>+'Outstanding Debt'!L11</f>
        <v>155000</v>
      </c>
      <c r="E24" s="102">
        <v>3.5000000000000003E-2</v>
      </c>
      <c r="F24" s="31">
        <f>+'Outstanding Debt'!M11</f>
        <v>70787.5</v>
      </c>
      <c r="G24" s="31">
        <f t="shared" ref="G24:G35" si="0">+F24+D24</f>
        <v>225787.5</v>
      </c>
      <c r="H24" s="2"/>
      <c r="I24" s="31">
        <f>+'Outstanding Debt'!O11</f>
        <v>38750</v>
      </c>
      <c r="J24" s="31">
        <f>+'Outstanding Debt'!P11</f>
        <v>17696.875</v>
      </c>
      <c r="L24" s="31">
        <f>+'Outstanding Debt'!Q11</f>
        <v>116250</v>
      </c>
      <c r="M24" s="31">
        <f>+'Outstanding Debt'!R11</f>
        <v>53090.625</v>
      </c>
      <c r="N24" s="62"/>
      <c r="O24" s="62"/>
    </row>
    <row r="25" spans="2:15" x14ac:dyDescent="0.2">
      <c r="B25" s="3">
        <v>2026</v>
      </c>
      <c r="C25" s="38"/>
      <c r="D25" s="2">
        <f>+'Outstanding Debt'!L12</f>
        <v>160000</v>
      </c>
      <c r="E25" s="102">
        <v>3.5000000000000003E-2</v>
      </c>
      <c r="F25" s="2">
        <f>+'Outstanding Debt'!M12</f>
        <v>65362.5</v>
      </c>
      <c r="G25" s="2">
        <f t="shared" si="0"/>
        <v>225362.5</v>
      </c>
      <c r="H25" s="2"/>
      <c r="I25" s="2">
        <f>+'Outstanding Debt'!O12</f>
        <v>40000</v>
      </c>
      <c r="J25" s="2">
        <f>+'Outstanding Debt'!P12</f>
        <v>16340.625</v>
      </c>
      <c r="L25" s="2">
        <f>+'Outstanding Debt'!Q12</f>
        <v>120000</v>
      </c>
      <c r="M25" s="2">
        <f>+'Outstanding Debt'!R12</f>
        <v>49021.875</v>
      </c>
      <c r="N25" s="62"/>
      <c r="O25" s="62"/>
    </row>
    <row r="26" spans="2:15" x14ac:dyDescent="0.2">
      <c r="B26" s="3">
        <v>2027</v>
      </c>
      <c r="C26" s="38"/>
      <c r="D26" s="2">
        <f>+'Outstanding Debt'!L13</f>
        <v>165000</v>
      </c>
      <c r="E26" s="102">
        <v>3.7499999999999999E-2</v>
      </c>
      <c r="F26" s="2">
        <f>+'Outstanding Debt'!M13</f>
        <v>59762.5</v>
      </c>
      <c r="G26" s="2">
        <f t="shared" si="0"/>
        <v>224762.5</v>
      </c>
      <c r="H26" s="2"/>
      <c r="I26" s="2">
        <f>+'Outstanding Debt'!O13</f>
        <v>41250</v>
      </c>
      <c r="J26" s="2">
        <f>+'Outstanding Debt'!P13</f>
        <v>14940.625</v>
      </c>
      <c r="L26" s="2">
        <f>+'Outstanding Debt'!Q13</f>
        <v>123750</v>
      </c>
      <c r="M26" s="2">
        <f>+'Outstanding Debt'!R13</f>
        <v>44821.875</v>
      </c>
      <c r="N26" s="62"/>
      <c r="O26" s="62"/>
    </row>
    <row r="27" spans="2:15" x14ac:dyDescent="0.2">
      <c r="B27" s="3">
        <v>2028</v>
      </c>
      <c r="C27" s="38"/>
      <c r="D27" s="2">
        <f>+'Outstanding Debt'!L14</f>
        <v>170000</v>
      </c>
      <c r="E27" s="102">
        <v>3.7499999999999999E-2</v>
      </c>
      <c r="F27" s="2">
        <f>+'Outstanding Debt'!M14</f>
        <v>53575</v>
      </c>
      <c r="G27" s="2">
        <f t="shared" si="0"/>
        <v>223575</v>
      </c>
      <c r="H27" s="2"/>
      <c r="I27" s="2">
        <f>+'Outstanding Debt'!O14</f>
        <v>42500</v>
      </c>
      <c r="J27" s="2">
        <f>+'Outstanding Debt'!P14</f>
        <v>13393.75</v>
      </c>
      <c r="L27" s="2">
        <f>+'Outstanding Debt'!Q14</f>
        <v>127500</v>
      </c>
      <c r="M27" s="2">
        <f>+'Outstanding Debt'!R14</f>
        <v>40181.25</v>
      </c>
      <c r="N27" s="62"/>
      <c r="O27" s="62"/>
    </row>
    <row r="28" spans="2:15" x14ac:dyDescent="0.2">
      <c r="B28" s="3">
        <v>2029</v>
      </c>
      <c r="C28" s="38"/>
      <c r="D28" s="2">
        <f>+'Outstanding Debt'!L15</f>
        <v>180000</v>
      </c>
      <c r="E28" s="102">
        <v>0.04</v>
      </c>
      <c r="F28" s="2">
        <f>+'Outstanding Debt'!M15</f>
        <v>47200</v>
      </c>
      <c r="G28" s="2">
        <f t="shared" si="0"/>
        <v>227200</v>
      </c>
      <c r="H28" s="2"/>
      <c r="I28" s="2">
        <f>+'Outstanding Debt'!O15</f>
        <v>45000</v>
      </c>
      <c r="J28" s="2">
        <f>+'Outstanding Debt'!P15</f>
        <v>11800</v>
      </c>
      <c r="L28" s="2">
        <f>+'Outstanding Debt'!Q15</f>
        <v>135000</v>
      </c>
      <c r="M28" s="2">
        <f>+'Outstanding Debt'!R15</f>
        <v>35400</v>
      </c>
      <c r="N28" s="62"/>
      <c r="O28" s="62"/>
    </row>
    <row r="29" spans="2:15" x14ac:dyDescent="0.2">
      <c r="B29" s="3">
        <v>2030</v>
      </c>
      <c r="C29" s="38"/>
      <c r="D29" s="2">
        <f>+'Outstanding Debt'!L16</f>
        <v>185000</v>
      </c>
      <c r="E29" s="102">
        <v>0.04</v>
      </c>
      <c r="F29" s="2">
        <f>+'Outstanding Debt'!M16</f>
        <v>40000</v>
      </c>
      <c r="G29" s="2">
        <f t="shared" si="0"/>
        <v>225000</v>
      </c>
      <c r="H29" s="2"/>
      <c r="I29" s="2">
        <f>+'Outstanding Debt'!O16</f>
        <v>46250</v>
      </c>
      <c r="J29" s="2">
        <f>+'Outstanding Debt'!P16</f>
        <v>10000</v>
      </c>
      <c r="L29" s="2">
        <f>+'Outstanding Debt'!Q16</f>
        <v>138750</v>
      </c>
      <c r="M29" s="2">
        <f>+'Outstanding Debt'!R16</f>
        <v>30000</v>
      </c>
      <c r="N29" s="62"/>
      <c r="O29" s="62"/>
    </row>
    <row r="30" spans="2:15" x14ac:dyDescent="0.2">
      <c r="B30" s="3">
        <v>2031</v>
      </c>
      <c r="C30" s="38"/>
      <c r="D30" s="2">
        <f>+'Outstanding Debt'!L17</f>
        <v>190000</v>
      </c>
      <c r="E30" s="102">
        <v>0.04</v>
      </c>
      <c r="F30" s="2">
        <f>+'Outstanding Debt'!M17</f>
        <v>32600</v>
      </c>
      <c r="G30" s="2">
        <f t="shared" si="0"/>
        <v>222600</v>
      </c>
      <c r="H30" s="2"/>
      <c r="I30" s="2">
        <f>+'Outstanding Debt'!O17</f>
        <v>47500</v>
      </c>
      <c r="J30" s="2">
        <f>+'Outstanding Debt'!P17</f>
        <v>8150</v>
      </c>
      <c r="L30" s="2">
        <f>+'Outstanding Debt'!Q17</f>
        <v>142500</v>
      </c>
      <c r="M30" s="2">
        <f>+'Outstanding Debt'!R17</f>
        <v>24450</v>
      </c>
      <c r="N30" s="62"/>
      <c r="O30" s="62"/>
    </row>
    <row r="31" spans="2:15" x14ac:dyDescent="0.2">
      <c r="B31" s="3">
        <v>2032</v>
      </c>
      <c r="C31" s="38"/>
      <c r="D31" s="2">
        <f>+'Outstanding Debt'!L18</f>
        <v>200000</v>
      </c>
      <c r="E31" s="102">
        <v>0.04</v>
      </c>
      <c r="F31" s="2">
        <f>+'Outstanding Debt'!M18</f>
        <v>25000</v>
      </c>
      <c r="G31" s="2">
        <f t="shared" si="0"/>
        <v>225000</v>
      </c>
      <c r="H31" s="2"/>
      <c r="I31" s="2">
        <f>+'Outstanding Debt'!O18</f>
        <v>50000</v>
      </c>
      <c r="J31" s="2">
        <f>+'Outstanding Debt'!P18</f>
        <v>6250</v>
      </c>
      <c r="L31" s="2">
        <f>+'Outstanding Debt'!Q18</f>
        <v>150000</v>
      </c>
      <c r="M31" s="2">
        <f>+'Outstanding Debt'!R18</f>
        <v>18750</v>
      </c>
      <c r="N31" s="62"/>
      <c r="O31" s="62"/>
    </row>
    <row r="32" spans="2:15" x14ac:dyDescent="0.2">
      <c r="B32" s="3">
        <v>2033</v>
      </c>
      <c r="C32" s="38"/>
      <c r="D32" s="2">
        <f>+'Outstanding Debt'!L19</f>
        <v>210000</v>
      </c>
      <c r="E32" s="102">
        <v>0.04</v>
      </c>
      <c r="F32" s="2">
        <f>+'Outstanding Debt'!M19</f>
        <v>17000</v>
      </c>
      <c r="G32" s="2">
        <f t="shared" si="0"/>
        <v>227000</v>
      </c>
      <c r="H32" s="2"/>
      <c r="I32" s="2">
        <f>+'Outstanding Debt'!O19</f>
        <v>52500</v>
      </c>
      <c r="J32" s="2">
        <f>+'Outstanding Debt'!P19</f>
        <v>4250</v>
      </c>
      <c r="L32" s="2">
        <f>+'Outstanding Debt'!Q19</f>
        <v>157500</v>
      </c>
      <c r="M32" s="2">
        <f>+'Outstanding Debt'!R19</f>
        <v>12750</v>
      </c>
      <c r="N32" s="62"/>
      <c r="O32" s="62"/>
    </row>
    <row r="33" spans="2:15" x14ac:dyDescent="0.2">
      <c r="B33" s="3">
        <v>2034</v>
      </c>
      <c r="C33" s="38"/>
      <c r="D33" s="2">
        <f>+'Outstanding Debt'!L20</f>
        <v>215000</v>
      </c>
      <c r="E33" s="102">
        <v>0.04</v>
      </c>
      <c r="F33" s="2">
        <f>+'Outstanding Debt'!M20</f>
        <v>8600</v>
      </c>
      <c r="G33" s="2">
        <f t="shared" si="0"/>
        <v>223600</v>
      </c>
      <c r="H33" s="2"/>
      <c r="I33" s="2">
        <f>+'Outstanding Debt'!O20</f>
        <v>53750</v>
      </c>
      <c r="J33" s="2">
        <f>+'Outstanding Debt'!P20</f>
        <v>2150</v>
      </c>
      <c r="L33" s="2">
        <f>+'Outstanding Debt'!Q20</f>
        <v>161250</v>
      </c>
      <c r="M33" s="2">
        <f>+'Outstanding Debt'!R20</f>
        <v>6450</v>
      </c>
      <c r="N33" s="62"/>
      <c r="O33" s="62"/>
    </row>
    <row r="34" spans="2:15" hidden="1" x14ac:dyDescent="0.2">
      <c r="B34" s="3">
        <v>2035</v>
      </c>
      <c r="C34" s="38"/>
      <c r="D34" s="2">
        <f>+'Outstanding Debt'!L21</f>
        <v>0</v>
      </c>
      <c r="E34" s="2"/>
      <c r="F34" s="2">
        <f>+'Outstanding Debt'!M21</f>
        <v>0</v>
      </c>
      <c r="G34" s="2">
        <f t="shared" si="0"/>
        <v>0</v>
      </c>
      <c r="H34" s="2"/>
      <c r="I34" s="2">
        <f>+'Outstanding Debt'!O21</f>
        <v>0</v>
      </c>
      <c r="J34" s="2">
        <f>+'Outstanding Debt'!P21</f>
        <v>0</v>
      </c>
      <c r="L34" s="2">
        <f>+'Outstanding Debt'!Q21</f>
        <v>0</v>
      </c>
      <c r="M34" s="2">
        <f>+'Outstanding Debt'!R21</f>
        <v>0</v>
      </c>
      <c r="N34" s="62"/>
      <c r="O34" s="62"/>
    </row>
    <row r="35" spans="2:15" hidden="1" x14ac:dyDescent="0.2">
      <c r="B35" s="3">
        <v>2036</v>
      </c>
      <c r="C35" s="38"/>
      <c r="D35" s="2">
        <f>+'Outstanding Debt'!L22</f>
        <v>0</v>
      </c>
      <c r="E35" s="2"/>
      <c r="F35" s="2">
        <f>+'Outstanding Debt'!M22</f>
        <v>0</v>
      </c>
      <c r="G35" s="2">
        <f t="shared" si="0"/>
        <v>0</v>
      </c>
      <c r="H35" s="2"/>
      <c r="I35" s="2">
        <f>+'Outstanding Debt'!O22</f>
        <v>0</v>
      </c>
      <c r="J35" s="2">
        <f>+'Outstanding Debt'!P22</f>
        <v>0</v>
      </c>
      <c r="L35" s="2">
        <f>+'Outstanding Debt'!Q22</f>
        <v>0</v>
      </c>
      <c r="M35" s="2">
        <f>+'Outstanding Debt'!R22</f>
        <v>0</v>
      </c>
      <c r="N35" s="62"/>
      <c r="O35" s="62"/>
    </row>
    <row r="36" spans="2:15" ht="13.5" thickBot="1" x14ac:dyDescent="0.25">
      <c r="B36" s="19" t="s">
        <v>8</v>
      </c>
      <c r="C36" s="19"/>
      <c r="D36" s="45">
        <f>SUM(D20:D35)</f>
        <v>1830000</v>
      </c>
      <c r="E36" s="45"/>
      <c r="F36" s="45">
        <f>SUM(F20:F35)</f>
        <v>419887.5</v>
      </c>
      <c r="G36" s="45">
        <f>SUM(G20:G35)</f>
        <v>2249887.5</v>
      </c>
      <c r="H36" s="45"/>
      <c r="I36" s="45">
        <f>SUM(I20:I35)</f>
        <v>457500</v>
      </c>
      <c r="J36" s="45">
        <f>SUM(J20:J35)</f>
        <v>104971.875</v>
      </c>
      <c r="K36" s="9"/>
      <c r="L36" s="45">
        <f>SUM(L20:L35)</f>
        <v>1372500</v>
      </c>
      <c r="M36" s="45">
        <f>SUM(M20:M35)</f>
        <v>314915.625</v>
      </c>
    </row>
    <row r="37" spans="2:15" ht="13.5" thickTop="1" x14ac:dyDescent="0.2"/>
    <row r="38" spans="2:15" x14ac:dyDescent="0.2">
      <c r="B38" s="7"/>
    </row>
    <row r="39" spans="2:15" x14ac:dyDescent="0.2">
      <c r="B39" s="7"/>
    </row>
    <row r="40" spans="2:15" x14ac:dyDescent="0.2">
      <c r="B40" s="7"/>
    </row>
  </sheetData>
  <mergeCells count="6">
    <mergeCell ref="B5:M5"/>
    <mergeCell ref="B7:M7"/>
    <mergeCell ref="D18:G18"/>
    <mergeCell ref="I18:J18"/>
    <mergeCell ref="L18:M18"/>
    <mergeCell ref="B6:M6"/>
  </mergeCells>
  <printOptions horizontalCentered="1"/>
  <pageMargins left="0.25" right="0.25" top="0.75" bottom="0.75" header="0.3" footer="0.3"/>
  <pageSetup orientation="landscape" r:id="rId1"/>
  <headerFooter>
    <oddFooter>&amp;L&amp;8&amp;D&amp;Z&amp;F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29</vt:i4>
      </vt:variant>
    </vt:vector>
  </HeadingPairs>
  <TitlesOfParts>
    <vt:vector size="63" baseType="lpstr">
      <vt:lpstr>Outstanding Debt</vt:lpstr>
      <vt:lpstr>Debt Assumptions</vt:lpstr>
      <vt:lpstr>Combined Issues</vt:lpstr>
      <vt:lpstr>Chart - Aggregate Payments</vt:lpstr>
      <vt:lpstr>Combined Issues - Prin Outstand</vt:lpstr>
      <vt:lpstr>Self-Support &amp; I&amp;S Debt Srv</vt:lpstr>
      <vt:lpstr>Chart - Tax v Self Supported</vt:lpstr>
      <vt:lpstr>GOREF2013</vt:lpstr>
      <vt:lpstr>CO2014</vt:lpstr>
      <vt:lpstr>CO2016</vt:lpstr>
      <vt:lpstr>Notes2018</vt:lpstr>
      <vt:lpstr>CO2020</vt:lpstr>
      <vt:lpstr>GOREF2021</vt:lpstr>
      <vt:lpstr>CO2021A</vt:lpstr>
      <vt:lpstr>CO2021B</vt:lpstr>
      <vt:lpstr>CO2022A</vt:lpstr>
      <vt:lpstr>CO2022B</vt:lpstr>
      <vt:lpstr>CO2023A</vt:lpstr>
      <vt:lpstr>CO2023B</vt:lpstr>
      <vt:lpstr>CO2024A</vt:lpstr>
      <vt:lpstr>CO2024B</vt:lpstr>
      <vt:lpstr>CO2024C</vt:lpstr>
      <vt:lpstr>CO2024D</vt:lpstr>
      <vt:lpstr>CO2024E</vt:lpstr>
      <vt:lpstr>Combined Tax vs SS ds</vt:lpstr>
      <vt:lpstr>Aggregate Tax Supported Chart</vt:lpstr>
      <vt:lpstr>Aggregate Self Supported Chart</vt:lpstr>
      <vt:lpstr>Aggregate Partner Paid Chart</vt:lpstr>
      <vt:lpstr>CO 2018</vt:lpstr>
      <vt:lpstr>Total New Issues</vt:lpstr>
      <vt:lpstr>CIP Tax Analysis</vt:lpstr>
      <vt:lpstr>W&amp;S Analysis</vt:lpstr>
      <vt:lpstr>CIP Tax Analysis -Self Support</vt:lpstr>
      <vt:lpstr>Self Suported Debt</vt:lpstr>
      <vt:lpstr>'CIP Tax Analysis'!Print_Area</vt:lpstr>
      <vt:lpstr>'CIP Tax Analysis -Self Support'!Print_Area</vt:lpstr>
      <vt:lpstr>'CO 2018'!Print_Area</vt:lpstr>
      <vt:lpstr>'CO2014'!Print_Area</vt:lpstr>
      <vt:lpstr>'CO2016'!Print_Area</vt:lpstr>
      <vt:lpstr>'CO2020'!Print_Area</vt:lpstr>
      <vt:lpstr>CO2021A!Print_Area</vt:lpstr>
      <vt:lpstr>CO2021B!Print_Area</vt:lpstr>
      <vt:lpstr>CO2022A!Print_Area</vt:lpstr>
      <vt:lpstr>CO2022B!Print_Area</vt:lpstr>
      <vt:lpstr>CO2023A!Print_Area</vt:lpstr>
      <vt:lpstr>CO2023B!Print_Area</vt:lpstr>
      <vt:lpstr>CO2024A!Print_Area</vt:lpstr>
      <vt:lpstr>CO2024B!Print_Area</vt:lpstr>
      <vt:lpstr>CO2024C!Print_Area</vt:lpstr>
      <vt:lpstr>CO2024D!Print_Area</vt:lpstr>
      <vt:lpstr>CO2024E!Print_Area</vt:lpstr>
      <vt:lpstr>'Combined Issues'!Print_Area</vt:lpstr>
      <vt:lpstr>'Combined Issues - Prin Outstand'!Print_Area</vt:lpstr>
      <vt:lpstr>'Combined Tax vs SS ds'!Print_Area</vt:lpstr>
      <vt:lpstr>'Debt Assumptions'!Print_Area</vt:lpstr>
      <vt:lpstr>GOREF2013!Print_Area</vt:lpstr>
      <vt:lpstr>GOREF2021!Print_Area</vt:lpstr>
      <vt:lpstr>Notes2018!Print_Area</vt:lpstr>
      <vt:lpstr>'Outstanding Debt'!Print_Area</vt:lpstr>
      <vt:lpstr>'Self Suported Debt'!Print_Area</vt:lpstr>
      <vt:lpstr>'Self-Support &amp; I&amp;S Debt Srv'!Print_Area</vt:lpstr>
      <vt:lpstr>'Total New Issues'!Print_Area</vt:lpstr>
      <vt:lpstr>'W&amp;S Analysis'!Print_Area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Gilley</dc:creator>
  <cp:lastModifiedBy>Jennifer Leverett</cp:lastModifiedBy>
  <cp:lastPrinted>2021-04-16T18:41:36Z</cp:lastPrinted>
  <dcterms:created xsi:type="dcterms:W3CDTF">2014-01-14T21:58:58Z</dcterms:created>
  <dcterms:modified xsi:type="dcterms:W3CDTF">2024-08-14T18:53:06Z</dcterms:modified>
</cp:coreProperties>
</file>